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tp21\Desktop\"/>
    </mc:Choice>
  </mc:AlternateContent>
  <xr:revisionPtr revIDLastSave="0" documentId="13_ncr:1_{0518E640-A561-4DDB-8521-6C25E445CDD6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入力" sheetId="32" r:id="rId1"/>
    <sheet name="価格表" sheetId="35" state="hidden" r:id="rId2"/>
    <sheet name="150L,200L" sheetId="37" state="hidden" r:id="rId3"/>
    <sheet name="250L" sheetId="40" state="hidden" r:id="rId4"/>
    <sheet name="300L" sheetId="36" state="hidden" r:id="rId5"/>
    <sheet name="400L以上" sheetId="34" state="hidden" r:id="rId6"/>
    <sheet name="施工費" sheetId="39" r:id="rId7"/>
    <sheet name="R6年3月労務単価" sheetId="33" r:id="rId8"/>
  </sheets>
  <definedNames>
    <definedName name="_xlnm.Print_Area" localSheetId="2">'150L,200L'!$B$2:$J$58,'150L,200L'!$B$61:$J$100,'150L,200L'!$L$16:$S$49</definedName>
    <definedName name="_xlnm.Print_Area" localSheetId="3">'250L'!$B$2:$J$58,'250L'!$B$61:$J$100,'250L'!$L$16:$S$48</definedName>
    <definedName name="_xlnm.Print_Area" localSheetId="4">'300L'!$B$2:$J$58,'300L'!$B$61:$J$100,'300L'!$L$16:$S$49</definedName>
    <definedName name="_xlnm.Print_Area" localSheetId="5">'400L以上'!$B$2:$J$58,'400L以上'!$L$16:$S$49</definedName>
    <definedName name="_xlnm.Print_Area" localSheetId="6">施工費!$B$2:$J$54,施工費!$L$19:$S$54</definedName>
    <definedName name="_xlnm.Print_Area" localSheetId="0">入力!$B$1:$N$27</definedName>
    <definedName name="qwer">#REF!</definedName>
    <definedName name="アメリカ">#REF!</definedName>
    <definedName name="愛知" localSheetId="7">'R6年3月労務単価'!$X$4:$X$7</definedName>
    <definedName name="愛知">#REF!</definedName>
    <definedName name="愛媛" localSheetId="7">'R6年3月労務単価'!$AN$4:$AN$7</definedName>
    <definedName name="愛媛">#REF!</definedName>
    <definedName name="茨城" localSheetId="7">'R6年3月労務単価'!$J$4:$J$7</definedName>
    <definedName name="茨城">#REF!</definedName>
    <definedName name="印刷1" localSheetId="3">'250L'!印刷1</definedName>
    <definedName name="印刷1" localSheetId="6">施工費!印刷1</definedName>
    <definedName name="印刷1">[0]!印刷1</definedName>
    <definedName name="印刷20" localSheetId="3">'250L'!印刷20</definedName>
    <definedName name="印刷20" localSheetId="6">施工費!印刷20</definedName>
    <definedName name="印刷20">[0]!印刷20</definedName>
    <definedName name="印刷3" localSheetId="3">'250L'!印刷3</definedName>
    <definedName name="印刷3" localSheetId="6">施工費!印刷3</definedName>
    <definedName name="印刷3">[0]!印刷3</definedName>
    <definedName name="岡山" localSheetId="7">'R6年3月労務単価'!$AI$4:$AI$7</definedName>
    <definedName name="岡山">#REF!</definedName>
    <definedName name="沖縄" localSheetId="7">'R6年3月労務単価'!$AW$4:$AW$7</definedName>
    <definedName name="沖縄">#REF!</definedName>
    <definedName name="関東">'R6年3月労務単価'!$J$11</definedName>
    <definedName name="岩手" localSheetId="7">'R6年3月労務単価'!$E$4:$E$7</definedName>
    <definedName name="岩手">#REF!</definedName>
    <definedName name="岐阜" localSheetId="7">'R6年3月労務単価'!$V$4:$V$7</definedName>
    <definedName name="岐阜">#REF!</definedName>
    <definedName name="宮崎" localSheetId="7">'R6年3月労務単価'!$AU$4:$AU$7</definedName>
    <definedName name="宮崎">#REF!</definedName>
    <definedName name="宮城" localSheetId="7">'R6年3月労務単価'!$F$4:$F$7</definedName>
    <definedName name="宮城">#REF!</definedName>
    <definedName name="京都" localSheetId="7">'R6年3月労務単価'!$AB$4:$AB$7</definedName>
    <definedName name="京都">#REF!</definedName>
    <definedName name="近畿">'R6年3月労務単価'!$Z$11</definedName>
    <definedName name="九州">'R6年3月労務単価'!$AP$11</definedName>
    <definedName name="熊本" localSheetId="7">'R6年3月労務単価'!$AS$4:$AS$7</definedName>
    <definedName name="熊本">#REF!</definedName>
    <definedName name="群馬" localSheetId="7">'R6年3月労務単価'!$L$4:$L$7</definedName>
    <definedName name="群馬">#REF!</definedName>
    <definedName name="広島" localSheetId="7">'R6年3月労務単価'!$AJ$4:$AJ$7</definedName>
    <definedName name="広島">#REF!</definedName>
    <definedName name="香川" localSheetId="7">'R6年3月労務単価'!$AM$4:$AM$7</definedName>
    <definedName name="香川">#REF!</definedName>
    <definedName name="高知" localSheetId="7">'R6年3月労務単価'!$AO$4:$AO$7</definedName>
    <definedName name="高知">#REF!</definedName>
    <definedName name="佐賀" localSheetId="7">'R6年3月労務単価'!$AQ$4:$AQ$7</definedName>
    <definedName name="佐賀">#REF!</definedName>
    <definedName name="埼玉" localSheetId="7">'R6年3月労務単価'!$M$4:$M$7</definedName>
    <definedName name="埼玉">#REF!</definedName>
    <definedName name="三重" localSheetId="7">'R6年3月労務単価'!$Y$4:$Y$7</definedName>
    <definedName name="三重">#REF!</definedName>
    <definedName name="山形" localSheetId="7">'R6年3月労務単価'!$H$4:$H$7</definedName>
    <definedName name="山形">#REF!</definedName>
    <definedName name="山口" localSheetId="7">'R6年3月労務単価'!$AK$4:$AK$7</definedName>
    <definedName name="山口">#REF!</definedName>
    <definedName name="山梨" localSheetId="7">'R6年3月労務単価'!$Q$4:$Q$7</definedName>
    <definedName name="山梨">#REF!</definedName>
    <definedName name="四国">'R6年3月労務単価'!$AL$11</definedName>
    <definedName name="滋賀" localSheetId="7">'R6年3月労務単価'!$AA$4:$AA$7</definedName>
    <definedName name="滋賀">#REF!</definedName>
    <definedName name="鹿児島" localSheetId="7">'R6年3月労務単価'!$AV$4:$AV$7</definedName>
    <definedName name="鹿児島">#REF!</definedName>
    <definedName name="秋田" localSheetId="7">'R6年3月労務単価'!$G$4:$G$7</definedName>
    <definedName name="秋田">#REF!</definedName>
    <definedName name="新潟" localSheetId="7">'R6年3月労務単価'!$S$4:$S$7</definedName>
    <definedName name="新潟">#REF!</definedName>
    <definedName name="神奈川" localSheetId="7">'R6年3月労務単価'!$P$4:$P$7</definedName>
    <definedName name="神奈川">#REF!</definedName>
    <definedName name="青森" localSheetId="7">'R6年3月労務単価'!$D$4:$D$7</definedName>
    <definedName name="青森">#REF!</definedName>
    <definedName name="静岡" localSheetId="7">'R6年3月労務単価'!$W$4:$W$7</definedName>
    <definedName name="静岡">#REF!</definedName>
    <definedName name="石川" localSheetId="7">'R6年3月労務単価'!$U$4:$U$7</definedName>
    <definedName name="石川">#REF!</definedName>
    <definedName name="千葉" localSheetId="7">'R6年3月労務単価'!$N$4:$N$7</definedName>
    <definedName name="千葉">#REF!</definedName>
    <definedName name="大阪" localSheetId="7">'R6年3月労務単価'!$AC$4:$AC$7</definedName>
    <definedName name="大阪">#REF!</definedName>
    <definedName name="大分" localSheetId="7">'R6年3月労務単価'!$AT$4:$AT$7</definedName>
    <definedName name="大分">#REF!</definedName>
    <definedName name="中国">'R6年3月労務単価'!$AG$11</definedName>
    <definedName name="中部">'R6年3月労務単価'!$V$11</definedName>
    <definedName name="長崎" localSheetId="7">'R6年3月労務単価'!$AR$4:$AR$7</definedName>
    <definedName name="長崎">#REF!</definedName>
    <definedName name="長野" localSheetId="7">'R6年3月労務単価'!$R$4:$R$7</definedName>
    <definedName name="長野">#REF!</definedName>
    <definedName name="鳥取" localSheetId="7">'R6年3月労務単価'!$AG$4:$AG$7</definedName>
    <definedName name="鳥取">#REF!</definedName>
    <definedName name="島根" localSheetId="7">'R6年3月労務単価'!$AH$4:$AH$7</definedName>
    <definedName name="島根">#REF!</definedName>
    <definedName name="東京" localSheetId="7">'R6年3月労務単価'!$O$4:$O$7</definedName>
    <definedName name="東京">#REF!</definedName>
    <definedName name="東北">'R6年3月労務単価'!$D$11</definedName>
    <definedName name="徳島" localSheetId="7">'R6年3月労務単価'!$AL$4:$AL$7</definedName>
    <definedName name="徳島">#REF!</definedName>
    <definedName name="栃木" localSheetId="7">'R6年3月労務単価'!$K$4:$K$7</definedName>
    <definedName name="栃木">#REF!</definedName>
    <definedName name="奈良" localSheetId="7">'R6年3月労務単価'!$AE$4:$AE$7</definedName>
    <definedName name="奈良">#REF!</definedName>
    <definedName name="富山" localSheetId="7">'R6年3月労務単価'!$T$4:$T$7</definedName>
    <definedName name="富山">#REF!</definedName>
    <definedName name="福井" localSheetId="7">'R6年3月労務単価'!$Z$4:$Z$7</definedName>
    <definedName name="福井">#REF!</definedName>
    <definedName name="福岡" localSheetId="7">'R6年3月労務単価'!$AP$4:$AP$7</definedName>
    <definedName name="福岡">#REF!</definedName>
    <definedName name="福島" localSheetId="7">'R6年3月労務単価'!$I$4:$I$7</definedName>
    <definedName name="福島">#REF!</definedName>
    <definedName name="兵庫" localSheetId="7">'R6年3月労務単価'!$AD$4:$AD$7</definedName>
    <definedName name="兵庫">#REF!</definedName>
    <definedName name="北海道" localSheetId="7">'R6年3月労務単価'!$C$4:$C$7</definedName>
    <definedName name="北海道">#REF!</definedName>
    <definedName name="北陸">'R6年3月労務単価'!$S$11</definedName>
    <definedName name="和歌山" localSheetId="7">'R6年3月労務単価'!$AF$4:$AF$7</definedName>
    <definedName name="和歌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39" l="1"/>
  <c r="P37" i="39" l="1"/>
  <c r="P41" i="39" l="1"/>
  <c r="O26" i="39"/>
  <c r="P49" i="39"/>
  <c r="O49" i="39"/>
  <c r="G14" i="39" l="1"/>
  <c r="I17" i="39" l="1"/>
  <c r="I39" i="39" l="1"/>
  <c r="G27" i="39" l="1"/>
  <c r="I7" i="39" l="1"/>
  <c r="I8" i="39"/>
  <c r="I9" i="39"/>
  <c r="O56" i="39" l="1"/>
  <c r="J52" i="39"/>
  <c r="J32" i="39"/>
  <c r="J31" i="39"/>
  <c r="I41" i="39" l="1"/>
  <c r="Q49" i="39" l="1"/>
  <c r="Q50" i="39"/>
  <c r="I27" i="39" l="1"/>
  <c r="I40" i="39"/>
  <c r="I6" i="39" l="1"/>
  <c r="I11" i="39"/>
  <c r="H6" i="37" l="1"/>
  <c r="H6" i="40"/>
  <c r="H6" i="36"/>
  <c r="H6" i="34"/>
  <c r="P38" i="40" l="1"/>
  <c r="O42" i="40"/>
  <c r="P38" i="37"/>
  <c r="O42" i="37" l="1"/>
  <c r="O45" i="40" l="1"/>
  <c r="O44" i="40"/>
  <c r="O43" i="40"/>
  <c r="O45" i="36"/>
  <c r="O44" i="36"/>
  <c r="O43" i="36"/>
  <c r="O42" i="36"/>
  <c r="O45" i="34"/>
  <c r="O44" i="34"/>
  <c r="O43" i="34"/>
  <c r="O42" i="34"/>
  <c r="O59" i="39"/>
  <c r="O58" i="39"/>
  <c r="O57" i="39"/>
  <c r="O45" i="37"/>
  <c r="O44" i="37"/>
  <c r="O43" i="37"/>
  <c r="P38" i="36"/>
  <c r="P38" i="34"/>
  <c r="P34" i="36"/>
  <c r="O34" i="37"/>
  <c r="O23" i="37"/>
  <c r="Q27" i="39"/>
  <c r="A3" i="33"/>
  <c r="P23" i="40"/>
  <c r="P24" i="40"/>
  <c r="Q24" i="40" s="1"/>
  <c r="I24" i="40"/>
  <c r="I25" i="40"/>
  <c r="P23" i="36"/>
  <c r="P24" i="36"/>
  <c r="Q24" i="36" s="1"/>
  <c r="I24" i="36"/>
  <c r="I25" i="36"/>
  <c r="P23" i="34"/>
  <c r="P24" i="34"/>
  <c r="Q24" i="34" s="1"/>
  <c r="I24" i="34"/>
  <c r="I26" i="34" s="1"/>
  <c r="P23" i="37"/>
  <c r="P24" i="37"/>
  <c r="Q24" i="37" s="1"/>
  <c r="I24" i="37"/>
  <c r="I25" i="37"/>
  <c r="I6" i="40"/>
  <c r="G8" i="40"/>
  <c r="I10" i="40"/>
  <c r="P35" i="40"/>
  <c r="Q35" i="40" s="1"/>
  <c r="A10" i="33"/>
  <c r="Q38" i="39"/>
  <c r="E4" i="35"/>
  <c r="P35" i="34"/>
  <c r="Q35" i="34" s="1"/>
  <c r="P35" i="36"/>
  <c r="Q35" i="36" s="1"/>
  <c r="P35" i="37"/>
  <c r="Q35" i="37" s="1"/>
  <c r="I6" i="37"/>
  <c r="G8" i="37"/>
  <c r="I10" i="37"/>
  <c r="I6" i="36"/>
  <c r="G8" i="36"/>
  <c r="I10" i="36"/>
  <c r="I6" i="34"/>
  <c r="G8" i="34"/>
  <c r="I10" i="34"/>
  <c r="O23" i="36"/>
  <c r="A6" i="33"/>
  <c r="A7" i="33"/>
  <c r="A5" i="33"/>
  <c r="A11" i="33"/>
  <c r="A4" i="33"/>
  <c r="H32" i="39" l="1"/>
  <c r="I32" i="39" s="1"/>
  <c r="P48" i="39"/>
  <c r="P36" i="39"/>
  <c r="P25" i="39"/>
  <c r="I26" i="37"/>
  <c r="H30" i="39"/>
  <c r="I30" i="39" s="1"/>
  <c r="O23" i="40"/>
  <c r="Q23" i="40" s="1"/>
  <c r="I26" i="40"/>
  <c r="Q26" i="39"/>
  <c r="O23" i="34"/>
  <c r="Q23" i="34" s="1"/>
  <c r="I26" i="36"/>
  <c r="O34" i="40"/>
  <c r="Q23" i="37"/>
  <c r="O34" i="36"/>
  <c r="Q34" i="36" s="1"/>
  <c r="Q23" i="36"/>
  <c r="O34" i="34"/>
  <c r="Q38" i="37"/>
  <c r="P34" i="37"/>
  <c r="Q34" i="37" s="1"/>
  <c r="P34" i="40"/>
  <c r="Q34" i="40" s="1"/>
  <c r="P34" i="34"/>
  <c r="J21" i="34"/>
  <c r="J20" i="40"/>
  <c r="J20" i="36"/>
  <c r="J20" i="37"/>
  <c r="J20" i="34"/>
  <c r="P22" i="37"/>
  <c r="Q22" i="37" s="1"/>
  <c r="P22" i="36"/>
  <c r="Q22" i="36" s="1"/>
  <c r="P22" i="40"/>
  <c r="Q22" i="40" s="1"/>
  <c r="P22" i="34"/>
  <c r="Q22" i="34" s="1"/>
  <c r="Q41" i="39"/>
  <c r="Q38" i="36"/>
  <c r="Q38" i="34"/>
  <c r="Q38" i="40"/>
  <c r="H20" i="36"/>
  <c r="I20" i="36" s="1"/>
  <c r="H20" i="34"/>
  <c r="I20" i="34" s="1"/>
  <c r="H20" i="37"/>
  <c r="I20" i="37" s="1"/>
  <c r="H20" i="40"/>
  <c r="I20" i="40" s="1"/>
  <c r="Q25" i="39" l="1"/>
  <c r="Q29" i="39" s="1"/>
  <c r="Q37" i="39"/>
  <c r="Q48" i="39"/>
  <c r="Q52" i="39" s="1"/>
  <c r="Q51" i="39" s="1"/>
  <c r="Q26" i="37"/>
  <c r="H29" i="37" s="1"/>
  <c r="I29" i="37" s="1"/>
  <c r="Q26" i="36"/>
  <c r="H29" i="36" s="1"/>
  <c r="I29" i="36" s="1"/>
  <c r="H31" i="39"/>
  <c r="H52" i="39" s="1"/>
  <c r="Q26" i="40"/>
  <c r="Q25" i="40" s="1"/>
  <c r="H21" i="40"/>
  <c r="I21" i="40" s="1"/>
  <c r="I22" i="40" s="1"/>
  <c r="H21" i="36"/>
  <c r="I21" i="36" s="1"/>
  <c r="I22" i="36" s="1"/>
  <c r="H21" i="34"/>
  <c r="I21" i="34" s="1"/>
  <c r="I22" i="34" s="1"/>
  <c r="H21" i="37"/>
  <c r="I21" i="37" s="1"/>
  <c r="I22" i="37" s="1"/>
  <c r="Q26" i="34"/>
  <c r="H29" i="34" s="1"/>
  <c r="I29" i="34" s="1"/>
  <c r="Q34" i="34"/>
  <c r="J21" i="36"/>
  <c r="J21" i="40"/>
  <c r="J21" i="37"/>
  <c r="P33" i="34"/>
  <c r="Q33" i="34" s="1"/>
  <c r="P33" i="37"/>
  <c r="Q33" i="37" s="1"/>
  <c r="Q37" i="37" s="1"/>
  <c r="Q36" i="37" s="1"/>
  <c r="P33" i="40"/>
  <c r="Q33" i="40" s="1"/>
  <c r="Q37" i="40" s="1"/>
  <c r="Q36" i="40" s="1"/>
  <c r="P33" i="36"/>
  <c r="Q33" i="36" s="1"/>
  <c r="Q37" i="36" s="1"/>
  <c r="Q36" i="36" s="1"/>
  <c r="Q36" i="39"/>
  <c r="H37" i="39" l="1"/>
  <c r="I37" i="39" s="1"/>
  <c r="Q25" i="37"/>
  <c r="Q25" i="36"/>
  <c r="I31" i="39"/>
  <c r="I33" i="39" s="1"/>
  <c r="H29" i="40"/>
  <c r="I29" i="40" s="1"/>
  <c r="H36" i="39"/>
  <c r="I36" i="39" s="1"/>
  <c r="Q25" i="34"/>
  <c r="Q37" i="34"/>
  <c r="Q36" i="34" s="1"/>
  <c r="Q28" i="39"/>
  <c r="Q40" i="39"/>
  <c r="Q39" i="39" s="1"/>
  <c r="I43" i="39" l="1"/>
  <c r="I44" i="39" s="1"/>
  <c r="I45" i="39" s="1"/>
  <c r="I52" i="39"/>
  <c r="I53" i="39" s="1"/>
  <c r="H15" i="39" s="1"/>
  <c r="H30" i="36"/>
  <c r="I30" i="36" s="1"/>
  <c r="I31" i="36" s="1"/>
  <c r="I33" i="36" s="1"/>
  <c r="I34" i="36" s="1"/>
  <c r="I35" i="36" s="1"/>
  <c r="I36" i="36" s="1"/>
  <c r="H30" i="37"/>
  <c r="I30" i="37" s="1"/>
  <c r="I31" i="37" s="1"/>
  <c r="I33" i="37" s="1"/>
  <c r="I34" i="37" s="1"/>
  <c r="I35" i="37" s="1"/>
  <c r="I36" i="37" s="1"/>
  <c r="H30" i="40"/>
  <c r="I30" i="40" s="1"/>
  <c r="I31" i="40" s="1"/>
  <c r="I33" i="40" s="1"/>
  <c r="I34" i="40" s="1"/>
  <c r="I35" i="40" s="1"/>
  <c r="I36" i="40" s="1"/>
  <c r="H30" i="34"/>
  <c r="I30" i="34" s="1"/>
  <c r="I31" i="34" s="1"/>
  <c r="I33" i="34" s="1"/>
  <c r="I34" i="34" s="1"/>
  <c r="I35" i="34" s="1"/>
  <c r="I36" i="34" s="1"/>
  <c r="H14" i="39" l="1"/>
  <c r="I14" i="39" s="1"/>
  <c r="H8" i="34"/>
  <c r="I8" i="34" s="1"/>
  <c r="I12" i="34" s="1"/>
  <c r="F14" i="35"/>
  <c r="F12" i="35"/>
  <c r="H8" i="40"/>
  <c r="I8" i="40" s="1"/>
  <c r="I12" i="40" s="1"/>
  <c r="F8" i="35"/>
  <c r="F9" i="35" s="1"/>
  <c r="H8" i="36"/>
  <c r="I8" i="36" s="1"/>
  <c r="I12" i="36" s="1"/>
  <c r="F13" i="35"/>
  <c r="H8" i="37"/>
  <c r="I8" i="37" s="1"/>
  <c r="I12" i="37" s="1"/>
  <c r="F10" i="35"/>
  <c r="F11" i="35" s="1"/>
  <c r="I15" i="39" l="1"/>
  <c r="F24" i="35"/>
  <c r="F18" i="35"/>
  <c r="F16" i="35"/>
  <c r="F17" i="35"/>
  <c r="F20" i="35"/>
  <c r="F15" i="35"/>
  <c r="F19" i="35"/>
  <c r="I19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4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単価170円/本
必要本数=敷設面積×0.10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5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100L.150L.200L使用時：1700円/個
250L.300L使用時：
3400円/個</t>
        </r>
      </text>
    </comment>
    <comment ref="H29" authorId="0" shapeId="0" xr:uid="{00000000-0006-0000-06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G14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4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G15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5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36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7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40" authorId="0" shapeId="0" xr:uid="{00000000-0006-0000-07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45" authorId="0" shapeId="0" xr:uid="{00000000-0006-0000-07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  <comment ref="I54" authorId="0" shapeId="0" xr:uid="{00000000-0006-0000-07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sharedStrings.xml><?xml version="1.0" encoding="utf-8"?>
<sst xmlns="http://schemas.openxmlformats.org/spreadsheetml/2006/main" count="1086" uniqueCount="306">
  <si>
    <t>単位</t>
    <rPh sb="0" eb="2">
      <t>タンイ</t>
    </rPh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</si>
  <si>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</si>
  <si>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</si>
  <si>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材料費</t>
    <rPh sb="0" eb="3">
      <t>ザイリョウヒ</t>
    </rPh>
    <phoneticPr fontId="6"/>
  </si>
  <si>
    <t>式</t>
    <rPh sb="0" eb="1">
      <t>シキ</t>
    </rPh>
    <phoneticPr fontId="6"/>
  </si>
  <si>
    <t>小計</t>
    <rPh sb="0" eb="2">
      <t>ショウケイ</t>
    </rPh>
    <phoneticPr fontId="6"/>
  </si>
  <si>
    <t>世話役</t>
  </si>
  <si>
    <t>普通作業員</t>
  </si>
  <si>
    <t>運転手（特殊）</t>
  </si>
  <si>
    <t>都道府県名</t>
    <rPh sb="0" eb="4">
      <t>トドウフケン</t>
    </rPh>
    <rPh sb="4" eb="5">
      <t>メイ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</si>
  <si>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</si>
  <si>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</si>
  <si>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</si>
  <si>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</si>
  <si>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</si>
  <si>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</si>
  <si>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</si>
  <si>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</si>
  <si>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</si>
  <si>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</si>
  <si>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</si>
  <si>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</si>
  <si>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</si>
  <si>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</si>
  <si>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</si>
  <si>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</si>
  <si>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</si>
  <si>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</si>
  <si>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</si>
  <si>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</si>
  <si>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</si>
  <si>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</si>
  <si>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</si>
  <si>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福井</t>
    <rPh sb="0" eb="2">
      <t>フクイ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</si>
  <si>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</si>
  <si>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</si>
  <si>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</si>
  <si>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</si>
  <si>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</si>
  <si>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</si>
  <si>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</si>
  <si>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</si>
  <si>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</si>
  <si>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</si>
  <si>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</si>
  <si>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</si>
  <si>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</si>
  <si>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</si>
  <si>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</si>
  <si>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</si>
  <si>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</si>
  <si>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</si>
  <si>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</si>
  <si>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</si>
  <si>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</si>
  <si>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</si>
  <si>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</si>
  <si>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地区名</t>
    <rPh sb="0" eb="3">
      <t>チクメイ</t>
    </rPh>
    <phoneticPr fontId="6"/>
  </si>
  <si>
    <t>中部</t>
    <rPh sb="0" eb="2">
      <t>チュウブ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</si>
  <si>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</si>
  <si>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</si>
  <si>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北陸</t>
    <rPh sb="0" eb="2">
      <t>ホクリク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</si>
  <si>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</si>
  <si>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</si>
  <si>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</si>
  <si>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</si>
  <si>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</si>
  <si>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</si>
  <si>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</si>
  <si>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</si>
  <si>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</si>
  <si>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</si>
  <si>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</si>
  <si>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</si>
  <si>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沖縄</t>
    <rPh sb="0" eb="2">
      <t>オキナワ</t>
    </rPh>
    <phoneticPr fontId="4"/>
  </si>
  <si>
    <t>北海道</t>
    <rPh sb="0" eb="3">
      <t>ホッカイドウ</t>
    </rPh>
    <phoneticPr fontId="4"/>
  </si>
  <si>
    <t>(円/㎡)</t>
  </si>
  <si>
    <t>名称</t>
    <rPh sb="0" eb="2">
      <t>メイショウ</t>
    </rPh>
    <phoneticPr fontId="6"/>
  </si>
  <si>
    <t>規格</t>
    <rPh sb="0" eb="2">
      <t>キカク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</si>
  <si>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</si>
  <si>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</si>
  <si>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</si>
  <si>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　　パラリンク</t>
    <phoneticPr fontId="6"/>
  </si>
  <si>
    <t>　</t>
    <phoneticPr fontId="6"/>
  </si>
  <si>
    <t>２．敷設費</t>
    <rPh sb="2" eb="4">
      <t>フセツ</t>
    </rPh>
    <rPh sb="4" eb="5">
      <t>ヒ</t>
    </rPh>
    <phoneticPr fontId="6"/>
  </si>
  <si>
    <t>単価内訳1</t>
    <rPh sb="0" eb="2">
      <t>タンカ</t>
    </rPh>
    <rPh sb="2" eb="4">
      <t>ウチワケ</t>
    </rPh>
    <phoneticPr fontId="6"/>
  </si>
  <si>
    <t>３．パラリンク敷設冶具</t>
    <rPh sb="7" eb="9">
      <t>フセツ</t>
    </rPh>
    <rPh sb="9" eb="10">
      <t>ジ</t>
    </rPh>
    <rPh sb="10" eb="11">
      <t>グ</t>
    </rPh>
    <phoneticPr fontId="6"/>
  </si>
  <si>
    <t>合計</t>
    <rPh sb="0" eb="2">
      <t>ゴウケイ</t>
    </rPh>
    <phoneticPr fontId="6"/>
  </si>
  <si>
    <t>１．パラリンク敷設費単価内訳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</si>
  <si>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労務費</t>
    <rPh sb="0" eb="3">
      <t>ロウムヒ</t>
    </rPh>
    <phoneticPr fontId="6"/>
  </si>
  <si>
    <t>　世話役</t>
    <rPh sb="1" eb="4">
      <t>セワヤク</t>
    </rPh>
    <phoneticPr fontId="6"/>
  </si>
  <si>
    <t>人</t>
    <rPh sb="0" eb="1">
      <t>ニン</t>
    </rPh>
    <phoneticPr fontId="6"/>
  </si>
  <si>
    <t>　普通作業員</t>
    <rPh sb="1" eb="3">
      <t>フツウ</t>
    </rPh>
    <rPh sb="3" eb="6">
      <t>サギョウイン</t>
    </rPh>
    <phoneticPr fontId="6"/>
  </si>
  <si>
    <t>日</t>
    <rPh sb="0" eb="1">
      <t>ニチ</t>
    </rPh>
    <phoneticPr fontId="6"/>
  </si>
  <si>
    <t>　パラピン</t>
    <phoneticPr fontId="6"/>
  </si>
  <si>
    <t>本</t>
    <rPh sb="0" eb="1">
      <t>ホン</t>
    </rPh>
    <phoneticPr fontId="6"/>
  </si>
  <si>
    <t>軽油</t>
    <rPh sb="0" eb="2">
      <t>ケイユ</t>
    </rPh>
    <phoneticPr fontId="6"/>
  </si>
  <si>
    <t>ℓ</t>
    <phoneticPr fontId="6"/>
  </si>
  <si>
    <t>機械損料</t>
    <rPh sb="0" eb="2">
      <t>キカイ</t>
    </rPh>
    <rPh sb="2" eb="4">
      <t>ソンリョウ</t>
    </rPh>
    <phoneticPr fontId="6"/>
  </si>
  <si>
    <t>重機運転経費</t>
    <rPh sb="0" eb="2">
      <t>ジュウキ</t>
    </rPh>
    <rPh sb="2" eb="4">
      <t>ウンテン</t>
    </rPh>
    <rPh sb="4" eb="6">
      <t>ケイヒ</t>
    </rPh>
    <phoneticPr fontId="6"/>
  </si>
  <si>
    <t>　バックホウ</t>
    <phoneticPr fontId="6"/>
  </si>
  <si>
    <t>代価①</t>
    <rPh sb="0" eb="2">
      <t>ダイカ</t>
    </rPh>
    <phoneticPr fontId="6"/>
  </si>
  <si>
    <t>　トラッククレーン（荷卸）</t>
    <rPh sb="10" eb="11">
      <t>ニ</t>
    </rPh>
    <rPh sb="11" eb="12">
      <t>オロシ</t>
    </rPh>
    <phoneticPr fontId="6"/>
  </si>
  <si>
    <t>代価②</t>
    <rPh sb="0" eb="2">
      <t>ダイカ</t>
    </rPh>
    <phoneticPr fontId="6"/>
  </si>
  <si>
    <t>諸経費</t>
    <rPh sb="0" eb="3">
      <t>ショケイヒ</t>
    </rPh>
    <phoneticPr fontId="6"/>
  </si>
  <si>
    <t>施工単価　</t>
    <rPh sb="0" eb="2">
      <t>セコウ</t>
    </rPh>
    <rPh sb="2" eb="4">
      <t>タンカ</t>
    </rPh>
    <phoneticPr fontId="6"/>
  </si>
  <si>
    <t>円/㎡</t>
    <rPh sb="0" eb="1">
      <t>エン</t>
    </rPh>
    <phoneticPr fontId="6"/>
  </si>
  <si>
    <t>２．吊冶具損料</t>
    <rPh sb="2" eb="3">
      <t>ツリ</t>
    </rPh>
    <rPh sb="3" eb="4">
      <t>ジ</t>
    </rPh>
    <rPh sb="4" eb="5">
      <t>グ</t>
    </rPh>
    <rPh sb="5" eb="7">
      <t>ソンリョウ</t>
    </rPh>
    <phoneticPr fontId="6"/>
  </si>
  <si>
    <t>品名</t>
    <rPh sb="0" eb="2">
      <t>ヒンメイ</t>
    </rPh>
    <phoneticPr fontId="6"/>
  </si>
  <si>
    <t>　　パラリンク吊冶具</t>
    <rPh sb="7" eb="8">
      <t>ツリ</t>
    </rPh>
    <rPh sb="8" eb="9">
      <t>ジ</t>
    </rPh>
    <rPh sb="9" eb="10">
      <t>グ</t>
    </rPh>
    <phoneticPr fontId="6"/>
  </si>
  <si>
    <t>専用吊冶具（1ｔ）</t>
    <rPh sb="0" eb="2">
      <t>センヨウ</t>
    </rPh>
    <rPh sb="2" eb="3">
      <t>ツリ</t>
    </rPh>
    <rPh sb="3" eb="4">
      <t>ジ</t>
    </rPh>
    <rPh sb="4" eb="5">
      <t>グ</t>
    </rPh>
    <phoneticPr fontId="6"/>
  </si>
  <si>
    <t>返却運賃込み</t>
    <rPh sb="0" eb="2">
      <t>ヘンキャク</t>
    </rPh>
    <rPh sb="2" eb="4">
      <t>ウンチン</t>
    </rPh>
    <rPh sb="4" eb="5">
      <t>コ</t>
    </rPh>
    <phoneticPr fontId="6"/>
  </si>
  <si>
    <t>φ7ｍｍ</t>
    <phoneticPr fontId="6"/>
  </si>
  <si>
    <t>個</t>
    <rPh sb="0" eb="1">
      <t>コ</t>
    </rPh>
    <phoneticPr fontId="6"/>
  </si>
  <si>
    <t>250L-300L時</t>
    <rPh sb="9" eb="10">
      <t>トキ</t>
    </rPh>
    <phoneticPr fontId="6"/>
  </si>
  <si>
    <t>250L</t>
    <phoneticPr fontId="6"/>
  </si>
  <si>
    <t>下記参照</t>
    <rPh sb="0" eb="2">
      <t>カキ</t>
    </rPh>
    <rPh sb="2" eb="4">
      <t>サンショウ</t>
    </rPh>
    <phoneticPr fontId="6"/>
  </si>
  <si>
    <t>パラリンク品番</t>
    <rPh sb="5" eb="7">
      <t>ヒンバン</t>
    </rPh>
    <phoneticPr fontId="6"/>
  </si>
  <si>
    <t>ロール長</t>
    <rPh sb="3" eb="4">
      <t>チョウ</t>
    </rPh>
    <phoneticPr fontId="6"/>
  </si>
  <si>
    <t>250m</t>
    <phoneticPr fontId="6"/>
  </si>
  <si>
    <t>n=25*2000/1100=46個</t>
    <rPh sb="17" eb="18">
      <t>コ</t>
    </rPh>
    <phoneticPr fontId="6"/>
  </si>
  <si>
    <t>200L</t>
    <phoneticPr fontId="6"/>
  </si>
  <si>
    <t>150L</t>
    <phoneticPr fontId="6"/>
  </si>
  <si>
    <t>メーカー価格表</t>
    <rPh sb="4" eb="6">
      <t>カカク</t>
    </rPh>
    <rPh sb="6" eb="7">
      <t>ヒョウ</t>
    </rPh>
    <phoneticPr fontId="6"/>
  </si>
  <si>
    <t>パラリンクL</t>
    <phoneticPr fontId="6"/>
  </si>
  <si>
    <t>品　番</t>
    <rPh sb="0" eb="1">
      <t>シナ</t>
    </rPh>
    <rPh sb="2" eb="3">
      <t>バン</t>
    </rPh>
    <phoneticPr fontId="6"/>
  </si>
  <si>
    <t>（円/m2）</t>
    <rPh sb="1" eb="2">
      <t>エン</t>
    </rPh>
    <phoneticPr fontId="6"/>
  </si>
  <si>
    <t>100L</t>
    <phoneticPr fontId="6"/>
  </si>
  <si>
    <t>150L</t>
    <phoneticPr fontId="6"/>
  </si>
  <si>
    <t>200L</t>
    <phoneticPr fontId="6"/>
  </si>
  <si>
    <t>250L</t>
    <phoneticPr fontId="6"/>
  </si>
  <si>
    <t>300L</t>
    <phoneticPr fontId="6"/>
  </si>
  <si>
    <t>400L</t>
    <phoneticPr fontId="6"/>
  </si>
  <si>
    <t>500L</t>
    <phoneticPr fontId="6"/>
  </si>
  <si>
    <t>600L</t>
    <phoneticPr fontId="6"/>
  </si>
  <si>
    <t>700L</t>
    <phoneticPr fontId="6"/>
  </si>
  <si>
    <t>800L</t>
    <phoneticPr fontId="6"/>
  </si>
  <si>
    <t>トラッククレーン賃料の地方の選択</t>
    <rPh sb="8" eb="10">
      <t>チンリョウ</t>
    </rPh>
    <rPh sb="11" eb="13">
      <t>チホウ</t>
    </rPh>
    <rPh sb="14" eb="16">
      <t>センタク</t>
    </rPh>
    <phoneticPr fontId="4"/>
  </si>
  <si>
    <t>設計労務単価の県の入力</t>
    <rPh sb="0" eb="2">
      <t>セッケイ</t>
    </rPh>
    <rPh sb="2" eb="4">
      <t>ロウム</t>
    </rPh>
    <rPh sb="4" eb="6">
      <t>タンカ</t>
    </rPh>
    <rPh sb="7" eb="8">
      <t>ケン</t>
    </rPh>
    <rPh sb="9" eb="11">
      <t>ニュウリョク</t>
    </rPh>
    <phoneticPr fontId="4"/>
  </si>
  <si>
    <t>※年度がかわった場合は、『セルの書式設定－表示形式－ユーザー定義』にて年を変更する。</t>
    <rPh sb="1" eb="3">
      <t>ネンド</t>
    </rPh>
    <rPh sb="8" eb="10">
      <t>バアイ</t>
    </rPh>
    <rPh sb="16" eb="18">
      <t>ショシキ</t>
    </rPh>
    <rPh sb="18" eb="20">
      <t>セッテイ</t>
    </rPh>
    <rPh sb="21" eb="23">
      <t>ヒョウジ</t>
    </rPh>
    <rPh sb="23" eb="25">
      <t>ケイシキ</t>
    </rPh>
    <rPh sb="30" eb="32">
      <t>テイギ</t>
    </rPh>
    <rPh sb="35" eb="36">
      <t>ネン</t>
    </rPh>
    <rPh sb="37" eb="39">
      <t>ヘンコウ</t>
    </rPh>
    <phoneticPr fontId="4"/>
  </si>
  <si>
    <t>※設計労務単価の年度を入力する</t>
    <rPh sb="1" eb="3">
      <t>セッケイ</t>
    </rPh>
    <rPh sb="3" eb="5">
      <t>ロウム</t>
    </rPh>
    <rPh sb="5" eb="7">
      <t>タンカ</t>
    </rPh>
    <rPh sb="8" eb="10">
      <t>ネンド</t>
    </rPh>
    <rPh sb="11" eb="13">
      <t>ニュウリョク</t>
    </rPh>
    <phoneticPr fontId="4"/>
  </si>
  <si>
    <t>1．年度当初に単価を入力する</t>
    <rPh sb="2" eb="4">
      <t>ネンド</t>
    </rPh>
    <rPh sb="4" eb="6">
      <t>トウショ</t>
    </rPh>
    <rPh sb="7" eb="9">
      <t>タンカ</t>
    </rPh>
    <rPh sb="10" eb="12">
      <t>ニュウリョク</t>
    </rPh>
    <phoneticPr fontId="4"/>
  </si>
  <si>
    <t>　　燃料費（軽油）、機械損料の工事する県における単価を入れる（O34、O35）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</si>
  <si>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　　燃料費（軽油）、機械損料の工事する県における単価を入れる（O24、O25）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</si>
  <si>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・労務単価ワークシートにおいて</t>
    <rPh sb="1" eb="3">
      <t>ロウム</t>
    </rPh>
    <rPh sb="3" eb="5">
      <t>タンカ</t>
    </rPh>
    <phoneticPr fontId="6"/>
  </si>
  <si>
    <t>・下記の背景が黄色の部分の入力</t>
    <rPh sb="1" eb="3">
      <t>カキ</t>
    </rPh>
    <rPh sb="4" eb="6">
      <t>ハイケイ</t>
    </rPh>
    <rPh sb="7" eb="9">
      <t>キイロ</t>
    </rPh>
    <rPh sb="10" eb="12">
      <t>ブブン</t>
    </rPh>
    <rPh sb="13" eb="15">
      <t>ニュウリョク</t>
    </rPh>
    <phoneticPr fontId="4"/>
  </si>
  <si>
    <t>㎡</t>
    <phoneticPr fontId="6"/>
  </si>
  <si>
    <t>200L  1ロール当り（L=250m　A＝1100㎡）25個</t>
    <phoneticPr fontId="6"/>
  </si>
  <si>
    <t>※燃料費数量積算基準の年度を入力する</t>
    <rPh sb="1" eb="4">
      <t>ネンリョウヒ</t>
    </rPh>
    <rPh sb="4" eb="6">
      <t>スウリョウ</t>
    </rPh>
    <rPh sb="6" eb="8">
      <t>セキサン</t>
    </rPh>
    <rPh sb="8" eb="10">
      <t>キジュン</t>
    </rPh>
    <rPh sb="11" eb="13">
      <t>ネンド</t>
    </rPh>
    <rPh sb="14" eb="16">
      <t>ニュウリョク</t>
    </rPh>
    <phoneticPr fontId="4"/>
  </si>
  <si>
    <t>パラリンク400L以上 敷設工費用内訳</t>
    <rPh sb="9" eb="11">
      <t>イジョウ</t>
    </rPh>
    <rPh sb="12" eb="14">
      <t>フセツ</t>
    </rPh>
    <rPh sb="14" eb="15">
      <t>コウ</t>
    </rPh>
    <rPh sb="15" eb="16">
      <t>ヒ</t>
    </rPh>
    <rPh sb="16" eb="17">
      <t>ヨウ</t>
    </rPh>
    <rPh sb="17" eb="19">
      <t>ウチワケ</t>
    </rPh>
    <phoneticPr fontId="6"/>
  </si>
  <si>
    <t>㎡</t>
    <phoneticPr fontId="6"/>
  </si>
  <si>
    <t>㎡</t>
    <phoneticPr fontId="6"/>
  </si>
  <si>
    <t>敷設費のみ</t>
    <rPh sb="0" eb="2">
      <t>フセツ</t>
    </rPh>
    <rPh sb="2" eb="3">
      <t>ヒ</t>
    </rPh>
    <phoneticPr fontId="6"/>
  </si>
  <si>
    <t>50L</t>
    <phoneticPr fontId="6"/>
  </si>
  <si>
    <t>300m</t>
    <phoneticPr fontId="6"/>
  </si>
  <si>
    <t>n=25*2000/1320=38個</t>
    <rPh sb="17" eb="18">
      <t>コ</t>
    </rPh>
    <phoneticPr fontId="6"/>
  </si>
  <si>
    <t>50L  1ロール当り（L=300m　A＝1320㎡）25個</t>
    <phoneticPr fontId="6"/>
  </si>
  <si>
    <t>100L  1ロール当り（L=300m　A＝1320㎡）25個</t>
    <phoneticPr fontId="6"/>
  </si>
  <si>
    <t>230m</t>
    <phoneticPr fontId="6"/>
  </si>
  <si>
    <t>300L  1ロール当り（L=230m　A＝1012㎡）25個</t>
    <phoneticPr fontId="6"/>
  </si>
  <si>
    <t>n=25*2000/1012=50個</t>
    <rPh sb="17" eb="18">
      <t>コ</t>
    </rPh>
    <phoneticPr fontId="6"/>
  </si>
  <si>
    <t>900L</t>
    <phoneticPr fontId="6"/>
  </si>
  <si>
    <t>1000L</t>
    <phoneticPr fontId="6"/>
  </si>
  <si>
    <t>0.023個／㎡</t>
    <rPh sb="5" eb="6">
      <t>コ</t>
    </rPh>
    <phoneticPr fontId="6"/>
  </si>
  <si>
    <t>50L-200L時</t>
    <rPh sb="8" eb="9">
      <t>トキ</t>
    </rPh>
    <phoneticPr fontId="6"/>
  </si>
  <si>
    <t>小計</t>
    <rPh sb="0" eb="1">
      <t>ショウ</t>
    </rPh>
    <rPh sb="1" eb="2">
      <t>ケイ</t>
    </rPh>
    <phoneticPr fontId="6"/>
  </si>
  <si>
    <t>計①の1％</t>
    <rPh sb="0" eb="1">
      <t>ケイ</t>
    </rPh>
    <phoneticPr fontId="6"/>
  </si>
  <si>
    <t>計①（材料費除く）</t>
    <rPh sb="0" eb="1">
      <t>ケイ</t>
    </rPh>
    <rPh sb="3" eb="6">
      <t>ザイリョウヒ</t>
    </rPh>
    <rPh sb="6" eb="7">
      <t>ノゾ</t>
    </rPh>
    <phoneticPr fontId="6"/>
  </si>
  <si>
    <t>0.1本／㎡</t>
    <rPh sb="3" eb="4">
      <t>ホン</t>
    </rPh>
    <phoneticPr fontId="6"/>
  </si>
  <si>
    <t>2000㎡当り</t>
    <phoneticPr fontId="6"/>
  </si>
  <si>
    <t>250L  1ロール当り（L=250m　A＝1100㎡）25個</t>
    <phoneticPr fontId="6"/>
  </si>
  <si>
    <t>0.025個／㎡</t>
    <rPh sb="5" eb="6">
      <t>コ</t>
    </rPh>
    <phoneticPr fontId="6"/>
  </si>
  <si>
    <t xml:space="preserve">	</t>
  </si>
  <si>
    <t>品　番</t>
    <rPh sb="0" eb="1">
      <t>ヒン</t>
    </rPh>
    <rPh sb="2" eb="3">
      <t>バン</t>
    </rPh>
    <phoneticPr fontId="6"/>
  </si>
  <si>
    <t>施工単価</t>
    <rPh sb="0" eb="2">
      <t>セコウ</t>
    </rPh>
    <rPh sb="2" eb="4">
      <t>タンカ</t>
    </rPh>
    <phoneticPr fontId="6"/>
  </si>
  <si>
    <t>白線用石灰等</t>
    <rPh sb="0" eb="2">
      <t>ハクセン</t>
    </rPh>
    <rPh sb="2" eb="3">
      <t>ヨウ</t>
    </rPh>
    <rPh sb="3" eb="5">
      <t>セッカイ</t>
    </rPh>
    <rPh sb="5" eb="6">
      <t>トウ</t>
    </rPh>
    <phoneticPr fontId="6"/>
  </si>
  <si>
    <t>150L  1ロール当り（L=250m　A＝1100㎡）25個</t>
    <phoneticPr fontId="6"/>
  </si>
  <si>
    <t>排出ガス対策型（第２次基準値）</t>
    <phoneticPr fontId="6"/>
  </si>
  <si>
    <t>　バックホウ運転</t>
    <rPh sb="6" eb="8">
      <t>ウンテン</t>
    </rPh>
    <phoneticPr fontId="6"/>
  </si>
  <si>
    <t>　トラッククレーン運転</t>
    <rPh sb="9" eb="11">
      <t>ウンテン</t>
    </rPh>
    <phoneticPr fontId="6"/>
  </si>
  <si>
    <t>　接続金具</t>
    <rPh sb="1" eb="3">
      <t>セツゾク</t>
    </rPh>
    <rPh sb="3" eb="5">
      <t>カナグ</t>
    </rPh>
    <phoneticPr fontId="6"/>
  </si>
  <si>
    <t>タイプ１</t>
    <phoneticPr fontId="6"/>
  </si>
  <si>
    <t>タイプ２</t>
    <phoneticPr fontId="6"/>
  </si>
  <si>
    <t>※燃料費単価の年度を入力する</t>
    <rPh sb="1" eb="4">
      <t>ネンリョウヒ</t>
    </rPh>
    <rPh sb="4" eb="6">
      <t>タンカ</t>
    </rPh>
    <rPh sb="7" eb="9">
      <t>ネンド</t>
    </rPh>
    <rPh sb="10" eb="12">
      <t>ニュウリョク</t>
    </rPh>
    <phoneticPr fontId="4"/>
  </si>
  <si>
    <t>※機械損料単価の年度を入力する</t>
    <phoneticPr fontId="4"/>
  </si>
  <si>
    <t xml:space="preserve">　　　　 </t>
    <phoneticPr fontId="6"/>
  </si>
  <si>
    <t>　　　　　</t>
    <phoneticPr fontId="6"/>
  </si>
  <si>
    <t>名　称</t>
    <rPh sb="0" eb="1">
      <t>ナ</t>
    </rPh>
    <rPh sb="2" eb="3">
      <t>ショウ</t>
    </rPh>
    <phoneticPr fontId="6"/>
  </si>
  <si>
    <t>運転１日当たり単価表</t>
    <rPh sb="0" eb="2">
      <t>ウンテン</t>
    </rPh>
    <rPh sb="3" eb="4">
      <t>ニチ</t>
    </rPh>
    <rPh sb="4" eb="5">
      <t>ア</t>
    </rPh>
    <rPh sb="7" eb="9">
      <t>タンカ</t>
    </rPh>
    <rPh sb="9" eb="10">
      <t>ヒョウ</t>
    </rPh>
    <phoneticPr fontId="6"/>
  </si>
  <si>
    <t>運転手（特殊）</t>
    <rPh sb="0" eb="3">
      <t>ウンテンシュ</t>
    </rPh>
    <rPh sb="4" eb="6">
      <t>トクシュ</t>
    </rPh>
    <phoneticPr fontId="6"/>
  </si>
  <si>
    <t>燃料費</t>
    <rPh sb="0" eb="1">
      <t>ネン</t>
    </rPh>
    <rPh sb="1" eb="2">
      <t>リョウ</t>
    </rPh>
    <rPh sb="2" eb="3">
      <t>ヒ</t>
    </rPh>
    <phoneticPr fontId="6"/>
  </si>
  <si>
    <t>諸雑費</t>
    <rPh sb="0" eb="1">
      <t>ショ</t>
    </rPh>
    <rPh sb="1" eb="3">
      <t>ザッピ</t>
    </rPh>
    <phoneticPr fontId="6"/>
  </si>
  <si>
    <t>代価②トラッククレーン　油圧伸縮ジブ型　4.9ｔ吊</t>
    <rPh sb="0" eb="2">
      <t>ダイカ</t>
    </rPh>
    <rPh sb="12" eb="14">
      <t>ユアツ</t>
    </rPh>
    <rPh sb="14" eb="16">
      <t>シンシュク</t>
    </rPh>
    <rPh sb="18" eb="19">
      <t>ガタ</t>
    </rPh>
    <phoneticPr fontId="6"/>
  </si>
  <si>
    <t>１．材料費</t>
    <rPh sb="2" eb="5">
      <t>ザイリョウヒ</t>
    </rPh>
    <phoneticPr fontId="6"/>
  </si>
  <si>
    <t>油圧4.9ｔ吊</t>
    <rPh sb="0" eb="2">
      <t>ユアツ</t>
    </rPh>
    <rPh sb="6" eb="7">
      <t>ツリ</t>
    </rPh>
    <phoneticPr fontId="6"/>
  </si>
  <si>
    <t>油圧4.9ｔ吊</t>
    <rPh sb="6" eb="7">
      <t>ツリ</t>
    </rPh>
    <phoneticPr fontId="6"/>
  </si>
  <si>
    <t>クレーン機能付（山積0.8㎥）</t>
    <rPh sb="4" eb="6">
      <t>キノウ</t>
    </rPh>
    <rPh sb="6" eb="7">
      <t>ツ</t>
    </rPh>
    <phoneticPr fontId="6"/>
  </si>
  <si>
    <t>クレーン機能付（山積0.8㎥）</t>
    <phoneticPr fontId="6"/>
  </si>
  <si>
    <t>　　一現場当りの固定費とする。</t>
    <rPh sb="2" eb="3">
      <t>イチ</t>
    </rPh>
    <rPh sb="3" eb="5">
      <t>ゲンバ</t>
    </rPh>
    <rPh sb="5" eb="6">
      <t>アタ</t>
    </rPh>
    <rPh sb="8" eb="11">
      <t>コテイヒ</t>
    </rPh>
    <phoneticPr fontId="6"/>
  </si>
  <si>
    <t>※パラリンク敷設工2000㎡当りの歩掛り</t>
    <rPh sb="6" eb="8">
      <t>フセツ</t>
    </rPh>
    <rPh sb="8" eb="9">
      <t>コウ</t>
    </rPh>
    <rPh sb="14" eb="15">
      <t>アタ</t>
    </rPh>
    <rPh sb="17" eb="18">
      <t>ブ</t>
    </rPh>
    <rPh sb="18" eb="19">
      <t>ガカ</t>
    </rPh>
    <phoneticPr fontId="6"/>
  </si>
  <si>
    <t>接続金具個数
/2000㎡</t>
    <rPh sb="0" eb="2">
      <t>セツゾク</t>
    </rPh>
    <rPh sb="2" eb="4">
      <t>カナグ</t>
    </rPh>
    <rPh sb="4" eb="5">
      <t>コ</t>
    </rPh>
    <rPh sb="5" eb="6">
      <t>スウ</t>
    </rPh>
    <phoneticPr fontId="6"/>
  </si>
  <si>
    <t>註：</t>
    <rPh sb="0" eb="1">
      <t>チュウ</t>
    </rPh>
    <phoneticPr fontId="6"/>
  </si>
  <si>
    <t>労務単価…</t>
    <phoneticPr fontId="6"/>
  </si>
  <si>
    <t>燃料費数量…</t>
    <phoneticPr fontId="6"/>
  </si>
  <si>
    <t>燃料費単価…</t>
    <phoneticPr fontId="6"/>
  </si>
  <si>
    <t>機械損料単価…</t>
    <phoneticPr fontId="6"/>
  </si>
  <si>
    <t>建設物価機械賃料</t>
    <rPh sb="0" eb="2">
      <t>ケンセツ</t>
    </rPh>
    <rPh sb="2" eb="4">
      <t>ブッカ</t>
    </rPh>
    <rPh sb="4" eb="6">
      <t>キカイ</t>
    </rPh>
    <rPh sb="6" eb="8">
      <t>チンリョウ</t>
    </rPh>
    <phoneticPr fontId="6"/>
  </si>
  <si>
    <t>小型ローリー</t>
    <rPh sb="0" eb="2">
      <t>コガタ</t>
    </rPh>
    <phoneticPr fontId="6"/>
  </si>
  <si>
    <t>接続金具数量ｎ　　</t>
    <rPh sb="0" eb="2">
      <t>セツゾク</t>
    </rPh>
    <rPh sb="2" eb="4">
      <t>カナグ</t>
    </rPh>
    <rPh sb="4" eb="6">
      <t>スウリョウ</t>
    </rPh>
    <phoneticPr fontId="6"/>
  </si>
  <si>
    <t>代価①バックホウ　クローラ型　クレーン機能付　2.9t吊　山積0.8㎥</t>
    <rPh sb="0" eb="2">
      <t>ダイカ</t>
    </rPh>
    <phoneticPr fontId="6"/>
  </si>
  <si>
    <t>　　 　　排出ガス対策型（第２次基準値）</t>
    <phoneticPr fontId="6"/>
  </si>
  <si>
    <t>*</t>
    <phoneticPr fontId="6"/>
  </si>
  <si>
    <t>*</t>
    <phoneticPr fontId="6"/>
  </si>
  <si>
    <t>＊接続金具について</t>
    <rPh sb="1" eb="3">
      <t>セツゾク</t>
    </rPh>
    <rPh sb="3" eb="5">
      <t>カナグ</t>
    </rPh>
    <phoneticPr fontId="6"/>
  </si>
  <si>
    <t>・パラリンク50L～200Lの接続時</t>
    <rPh sb="15" eb="17">
      <t>セツゾク</t>
    </rPh>
    <rPh sb="17" eb="18">
      <t>ジ</t>
    </rPh>
    <phoneticPr fontId="6"/>
  </si>
  <si>
    <t>・パラリンク250L、300Lの接続時</t>
    <rPh sb="16" eb="18">
      <t>セツゾク</t>
    </rPh>
    <rPh sb="18" eb="19">
      <t>ジ</t>
    </rPh>
    <phoneticPr fontId="6"/>
  </si>
  <si>
    <t>　歩掛りについては、各品番のロール長が異なるため次の通りとなる。</t>
    <rPh sb="1" eb="2">
      <t>ブ</t>
    </rPh>
    <rPh sb="2" eb="3">
      <t>ガカ</t>
    </rPh>
    <rPh sb="10" eb="11">
      <t>カク</t>
    </rPh>
    <rPh sb="11" eb="13">
      <t>ヒンバン</t>
    </rPh>
    <rPh sb="17" eb="18">
      <t>チョウ</t>
    </rPh>
    <rPh sb="19" eb="20">
      <t>コト</t>
    </rPh>
    <rPh sb="24" eb="25">
      <t>ツギ</t>
    </rPh>
    <rPh sb="26" eb="27">
      <t>トオ</t>
    </rPh>
    <phoneticPr fontId="6"/>
  </si>
  <si>
    <r>
      <t>1．代価①バックホウ　クローラ型　クレーン機能付　</t>
    </r>
    <r>
      <rPr>
        <sz val="11"/>
        <rFont val="ＭＳ Ｐゴシック"/>
        <family val="3"/>
        <charset val="128"/>
      </rPr>
      <t>2.9t</t>
    </r>
    <r>
      <rPr>
        <sz val="11"/>
        <rFont val="ＭＳ Ｐゴシック"/>
        <family val="3"/>
        <charset val="128"/>
      </rPr>
      <t>吊　山積</t>
    </r>
    <r>
      <rPr>
        <sz val="11"/>
        <rFont val="ＭＳ Ｐゴシック"/>
        <family val="3"/>
        <charset val="128"/>
      </rPr>
      <t>0.8</t>
    </r>
    <r>
      <rPr>
        <sz val="11"/>
        <rFont val="ＭＳ Ｐゴシック"/>
        <family val="3"/>
        <charset val="128"/>
      </rPr>
      <t>㎥</t>
    </r>
    <rPh sb="2" eb="4">
      <t>ダイカ</t>
    </rPh>
    <phoneticPr fontId="6"/>
  </si>
  <si>
    <t>メーカー価格</t>
    <rPh sb="4" eb="5">
      <t>アタイ</t>
    </rPh>
    <rPh sb="5" eb="6">
      <t>カク</t>
    </rPh>
    <phoneticPr fontId="6"/>
  </si>
  <si>
    <t>パラリンク150L,200L 敷設工費用内訳</t>
    <rPh sb="15" eb="17">
      <t>フセツ</t>
    </rPh>
    <rPh sb="17" eb="18">
      <t>コウ</t>
    </rPh>
    <rPh sb="18" eb="19">
      <t>ヒ</t>
    </rPh>
    <rPh sb="19" eb="20">
      <t>ヨウ</t>
    </rPh>
    <rPh sb="20" eb="22">
      <t>ウチワケ</t>
    </rPh>
    <phoneticPr fontId="6"/>
  </si>
  <si>
    <t>パラリンク250L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</si>
  <si>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パラリンク300L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</si>
  <si>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　　（400L以上）</t>
    <rPh sb="7" eb="9">
      <t>イジョウ</t>
    </rPh>
    <phoneticPr fontId="6"/>
  </si>
  <si>
    <t>　　（150L、200L）</t>
    <phoneticPr fontId="6"/>
  </si>
  <si>
    <t>　　（250L）</t>
    <phoneticPr fontId="6"/>
  </si>
  <si>
    <t>　　（300L）</t>
    <phoneticPr fontId="6"/>
  </si>
  <si>
    <t>接続金具については、現行品番50L、100L、150L、200L、250L、300Lの時実施している。</t>
    <rPh sb="0" eb="2">
      <t>セツゾク</t>
    </rPh>
    <rPh sb="2" eb="4">
      <t>カナグ</t>
    </rPh>
    <rPh sb="10" eb="12">
      <t>ゲンコウ</t>
    </rPh>
    <rPh sb="12" eb="14">
      <t>ヒンバン</t>
    </rPh>
    <rPh sb="43" eb="44">
      <t>トキ</t>
    </rPh>
    <rPh sb="44" eb="46">
      <t>ジッシ</t>
    </rPh>
    <phoneticPr fontId="6"/>
  </si>
  <si>
    <t>尚、400L以上の品番については受注生産のため接続金具は使用しない。</t>
    <rPh sb="0" eb="1">
      <t>ナオ</t>
    </rPh>
    <rPh sb="6" eb="8">
      <t>イジョウ</t>
    </rPh>
    <rPh sb="9" eb="11">
      <t>ヒンバン</t>
    </rPh>
    <rPh sb="16" eb="18">
      <t>ジュチュウ</t>
    </rPh>
    <rPh sb="18" eb="20">
      <t>セイサン</t>
    </rPh>
    <rPh sb="23" eb="25">
      <t>セツゾク</t>
    </rPh>
    <rPh sb="25" eb="26">
      <t>カナ</t>
    </rPh>
    <rPh sb="26" eb="27">
      <t>グ</t>
    </rPh>
    <rPh sb="28" eb="30">
      <t>シヨウ</t>
    </rPh>
    <phoneticPr fontId="6"/>
  </si>
  <si>
    <t>250</t>
  </si>
  <si>
    <t>150</t>
  </si>
  <si>
    <t>200</t>
  </si>
  <si>
    <t>50</t>
    <phoneticPr fontId="6"/>
  </si>
  <si>
    <t>100</t>
    <phoneticPr fontId="6"/>
  </si>
  <si>
    <t>300</t>
  </si>
  <si>
    <t>400</t>
    <phoneticPr fontId="6"/>
  </si>
  <si>
    <t>500</t>
    <phoneticPr fontId="6"/>
  </si>
  <si>
    <t>600</t>
  </si>
  <si>
    <t>700</t>
  </si>
  <si>
    <t>800</t>
  </si>
  <si>
    <t>900</t>
  </si>
  <si>
    <t>1000</t>
  </si>
  <si>
    <t>300</t>
    <phoneticPr fontId="6"/>
  </si>
  <si>
    <t>200</t>
    <phoneticPr fontId="6"/>
  </si>
  <si>
    <t>250</t>
    <phoneticPr fontId="6"/>
  </si>
  <si>
    <t>　タイプ１　単価1900円/個</t>
    <rPh sb="6" eb="8">
      <t>タンカ</t>
    </rPh>
    <rPh sb="12" eb="13">
      <t>エン</t>
    </rPh>
    <rPh sb="14" eb="15">
      <t>コ</t>
    </rPh>
    <phoneticPr fontId="6"/>
  </si>
  <si>
    <t>　タイプ２　単価3800円/個</t>
    <rPh sb="6" eb="8">
      <t>タンカ</t>
    </rPh>
    <rPh sb="12" eb="13">
      <t>エン</t>
    </rPh>
    <rPh sb="14" eb="15">
      <t>コ</t>
    </rPh>
    <phoneticPr fontId="6"/>
  </si>
  <si>
    <t>set</t>
    <phoneticPr fontId="6"/>
  </si>
  <si>
    <t>　　不織布</t>
    <rPh sb="2" eb="5">
      <t>フショクフ</t>
    </rPh>
    <phoneticPr fontId="6"/>
  </si>
  <si>
    <t>t=10mm</t>
    <phoneticPr fontId="6"/>
  </si>
  <si>
    <t>壁㎡</t>
    <rPh sb="0" eb="1">
      <t>カベ</t>
    </rPh>
    <phoneticPr fontId="6"/>
  </si>
  <si>
    <t>１．テラメッシュ組立費単価内訳</t>
    <rPh sb="8" eb="10">
      <t>クミタテ</t>
    </rPh>
    <rPh sb="10" eb="11">
      <t>ヒ</t>
    </rPh>
    <rPh sb="11" eb="13">
      <t>タンカ</t>
    </rPh>
    <rPh sb="13" eb="15">
      <t>ウチワケ</t>
    </rPh>
    <phoneticPr fontId="6"/>
  </si>
  <si>
    <t>　特殊作業員</t>
    <rPh sb="1" eb="3">
      <t>トクシュ</t>
    </rPh>
    <rPh sb="3" eb="6">
      <t>サギョウイン</t>
    </rPh>
    <phoneticPr fontId="6"/>
  </si>
  <si>
    <t>小計①</t>
    <rPh sb="0" eb="2">
      <t>ショウケイ</t>
    </rPh>
    <phoneticPr fontId="6"/>
  </si>
  <si>
    <t>単管傾斜足場</t>
    <rPh sb="0" eb="2">
      <t>タンカン</t>
    </rPh>
    <rPh sb="2" eb="4">
      <t>ケイシャ</t>
    </rPh>
    <rPh sb="4" eb="6">
      <t>アシバ</t>
    </rPh>
    <phoneticPr fontId="6"/>
  </si>
  <si>
    <t>壁㎡</t>
    <rPh sb="0" eb="1">
      <t>カベ</t>
    </rPh>
    <phoneticPr fontId="6"/>
  </si>
  <si>
    <t>詰め石割栗石</t>
    <rPh sb="0" eb="1">
      <t>ツ</t>
    </rPh>
    <rPh sb="2" eb="3">
      <t>イシ</t>
    </rPh>
    <rPh sb="3" eb="5">
      <t>ワリグリ</t>
    </rPh>
    <rPh sb="5" eb="6">
      <t>イシ</t>
    </rPh>
    <phoneticPr fontId="6"/>
  </si>
  <si>
    <t>m3</t>
    <phoneticPr fontId="6"/>
  </si>
  <si>
    <t>２．施工費</t>
    <rPh sb="2" eb="4">
      <t>セコウ</t>
    </rPh>
    <rPh sb="4" eb="5">
      <t>ヒ</t>
    </rPh>
    <phoneticPr fontId="6"/>
  </si>
  <si>
    <t>代価①</t>
    <rPh sb="0" eb="2">
      <t>ダイカ</t>
    </rPh>
    <phoneticPr fontId="6"/>
  </si>
  <si>
    <t>※税抜価格です。</t>
    <rPh sb="1" eb="3">
      <t>ゼイヌキ</t>
    </rPh>
    <rPh sb="3" eb="5">
      <t>カカク</t>
    </rPh>
    <phoneticPr fontId="6"/>
  </si>
  <si>
    <t>代価③</t>
    <rPh sb="0" eb="2">
      <t>ダイカ</t>
    </rPh>
    <phoneticPr fontId="6"/>
  </si>
  <si>
    <t>　ダンプトラック</t>
    <phoneticPr fontId="6"/>
  </si>
  <si>
    <t>4ｔ積</t>
    <rPh sb="2" eb="3">
      <t>ツミ</t>
    </rPh>
    <phoneticPr fontId="6"/>
  </si>
  <si>
    <t>代価③ダンプトラック　ディーゼル4t積</t>
    <rPh sb="0" eb="2">
      <t>ダイカ</t>
    </rPh>
    <rPh sb="18" eb="19">
      <t>ツミ</t>
    </rPh>
    <phoneticPr fontId="6"/>
  </si>
  <si>
    <t>計①の10％</t>
    <rPh sb="0" eb="1">
      <t>ケイ</t>
    </rPh>
    <phoneticPr fontId="6"/>
  </si>
  <si>
    <t>100～250mm</t>
    <phoneticPr fontId="6"/>
  </si>
  <si>
    <t>単価内訳4</t>
    <rPh sb="0" eb="2">
      <t>タンカ</t>
    </rPh>
    <rPh sb="2" eb="4">
      <t>ウチワケ</t>
    </rPh>
    <phoneticPr fontId="6"/>
  </si>
  <si>
    <t>　　テラメッシュ</t>
    <phoneticPr fontId="6"/>
  </si>
  <si>
    <t>　　テラメッシュ組立</t>
    <rPh sb="8" eb="10">
      <t>クミタテ</t>
    </rPh>
    <phoneticPr fontId="6"/>
  </si>
  <si>
    <t>　　不織布敷設</t>
    <rPh sb="2" eb="5">
      <t>フショクフ</t>
    </rPh>
    <rPh sb="5" eb="7">
      <t>フセツ</t>
    </rPh>
    <phoneticPr fontId="6"/>
  </si>
  <si>
    <t>中詰材含む</t>
    <rPh sb="0" eb="1">
      <t>ナカ</t>
    </rPh>
    <rPh sb="1" eb="2">
      <t>ヅメ</t>
    </rPh>
    <rPh sb="2" eb="3">
      <t>ザイ</t>
    </rPh>
    <rPh sb="3" eb="4">
      <t>フク</t>
    </rPh>
    <phoneticPr fontId="6"/>
  </si>
  <si>
    <t>円/壁㎡</t>
    <rPh sb="0" eb="1">
      <t>エン</t>
    </rPh>
    <rPh sb="2" eb="3">
      <t>カベ</t>
    </rPh>
    <phoneticPr fontId="6"/>
  </si>
  <si>
    <t>1㎡当り</t>
    <phoneticPr fontId="6"/>
  </si>
  <si>
    <t>安全ネットなし（壁高≧2mは計上）</t>
    <phoneticPr fontId="6"/>
  </si>
  <si>
    <t>※盛土部の土工費は含みません。</t>
    <rPh sb="1" eb="3">
      <t>モリド</t>
    </rPh>
    <rPh sb="3" eb="4">
      <t>ブ</t>
    </rPh>
    <rPh sb="5" eb="6">
      <t>ド</t>
    </rPh>
    <rPh sb="6" eb="7">
      <t>コウ</t>
    </rPh>
    <rPh sb="7" eb="8">
      <t>ヒ</t>
    </rPh>
    <rPh sb="9" eb="10">
      <t>フク</t>
    </rPh>
    <phoneticPr fontId="6"/>
  </si>
  <si>
    <t>式</t>
    <rPh sb="0" eb="1">
      <t>シキ</t>
    </rPh>
    <phoneticPr fontId="6"/>
  </si>
  <si>
    <t>　　Cリンガー</t>
    <phoneticPr fontId="6"/>
  </si>
  <si>
    <t>　　Cリング</t>
    <phoneticPr fontId="6"/>
  </si>
  <si>
    <t>　　レーシングワイヤー</t>
    <phoneticPr fontId="6"/>
  </si>
  <si>
    <t>発</t>
    <rPh sb="0" eb="1">
      <t>ハツ</t>
    </rPh>
    <phoneticPr fontId="6"/>
  </si>
  <si>
    <t>m</t>
    <phoneticPr fontId="6"/>
  </si>
  <si>
    <t>円</t>
    <rPh sb="0" eb="1">
      <t>エン</t>
    </rPh>
    <phoneticPr fontId="6"/>
  </si>
  <si>
    <t>10壁㎡当り</t>
    <rPh sb="2" eb="3">
      <t>カベ</t>
    </rPh>
    <phoneticPr fontId="6"/>
  </si>
  <si>
    <t>テラメッシュ工法（TMS） 概算工費</t>
    <rPh sb="6" eb="8">
      <t>コウホウ</t>
    </rPh>
    <rPh sb="14" eb="16">
      <t>ガイサン</t>
    </rPh>
    <rPh sb="16" eb="18">
      <t>コウヒ</t>
    </rPh>
    <phoneticPr fontId="6"/>
  </si>
  <si>
    <t>（2×1×1×3）</t>
    <phoneticPr fontId="6"/>
  </si>
  <si>
    <t>２．不織布敷設工単価内訳</t>
    <rPh sb="2" eb="5">
      <t>フショクフ</t>
    </rPh>
    <rPh sb="5" eb="7">
      <t>フセツ</t>
    </rPh>
    <rPh sb="7" eb="8">
      <t>コウ</t>
    </rPh>
    <phoneticPr fontId="6"/>
  </si>
  <si>
    <t>基盤排水層のり止め用</t>
    <rPh sb="9" eb="10">
      <t>ヨウ</t>
    </rPh>
    <phoneticPr fontId="6"/>
  </si>
  <si>
    <t>電動コンプレッサー</t>
    <rPh sb="0" eb="2">
      <t>デンドウ</t>
    </rPh>
    <phoneticPr fontId="6"/>
  </si>
  <si>
    <t>吐出量0.75㎥/min</t>
    <rPh sb="0" eb="1">
      <t>ハ</t>
    </rPh>
    <rPh sb="1" eb="2">
      <t>デ</t>
    </rPh>
    <rPh sb="2" eb="3">
      <t>リョウ</t>
    </rPh>
    <phoneticPr fontId="6"/>
  </si>
  <si>
    <t>（令和2年3月）</t>
    <rPh sb="1" eb="3">
      <t>レイワ</t>
    </rPh>
    <rPh sb="4" eb="5">
      <t>ネン</t>
    </rPh>
    <rPh sb="6" eb="7">
      <t>ガツ</t>
    </rPh>
    <phoneticPr fontId="6"/>
  </si>
  <si>
    <t>３．運賃負担</t>
    <rPh sb="2" eb="4">
      <t>ウンチン</t>
    </rPh>
    <rPh sb="4" eb="6">
      <t>フタン</t>
    </rPh>
    <phoneticPr fontId="6"/>
  </si>
  <si>
    <t>令和4年度国土交通省土木工事積算基準</t>
    <rPh sb="0" eb="2">
      <t>レイワ</t>
    </rPh>
    <rPh sb="3" eb="5">
      <t>ネンド</t>
    </rPh>
    <rPh sb="5" eb="7">
      <t>コクド</t>
    </rPh>
    <rPh sb="7" eb="10">
      <t>コウツウショウ</t>
    </rPh>
    <rPh sb="10" eb="12">
      <t>ドボク</t>
    </rPh>
    <rPh sb="12" eb="14">
      <t>コウジ</t>
    </rPh>
    <rPh sb="14" eb="16">
      <t>セキサン</t>
    </rPh>
    <rPh sb="16" eb="18">
      <t>キジュン</t>
    </rPh>
    <phoneticPr fontId="6"/>
  </si>
  <si>
    <t>令和4年度機械等損料表</t>
    <rPh sb="0" eb="2">
      <t>レイワ</t>
    </rPh>
    <phoneticPr fontId="4"/>
  </si>
  <si>
    <t>※テラメッシュ100セット以下の場合、運賃（千葉県より出荷）が別途かかります。</t>
    <rPh sb="13" eb="15">
      <t>イカ</t>
    </rPh>
    <rPh sb="16" eb="18">
      <t>バアイ</t>
    </rPh>
    <rPh sb="19" eb="21">
      <t>ウンチン</t>
    </rPh>
    <rPh sb="22" eb="24">
      <t>チバ</t>
    </rPh>
    <rPh sb="24" eb="25">
      <t>ケン</t>
    </rPh>
    <rPh sb="27" eb="29">
      <t>シュッカ</t>
    </rPh>
    <rPh sb="31" eb="33">
      <t>ベット</t>
    </rPh>
    <phoneticPr fontId="6"/>
  </si>
  <si>
    <t>材料ロス込</t>
    <rPh sb="0" eb="1">
      <t>ザイ</t>
    </rPh>
    <rPh sb="1" eb="2">
      <t>リョウ</t>
    </rPh>
    <rPh sb="4" eb="5">
      <t>コ</t>
    </rPh>
    <phoneticPr fontId="6"/>
  </si>
  <si>
    <t>1セット当たり</t>
    <rPh sb="4" eb="5">
      <t>ア</t>
    </rPh>
    <phoneticPr fontId="6"/>
  </si>
  <si>
    <t>代価②ラフテレーンクレーン　油圧伸縮ジブ型 　4.9ｔ吊</t>
    <rPh sb="0" eb="2">
      <t>ダイカ</t>
    </rPh>
    <rPh sb="14" eb="16">
      <t>ユアツ</t>
    </rPh>
    <rPh sb="16" eb="18">
      <t>シンシュク</t>
    </rPh>
    <rPh sb="20" eb="21">
      <t>ガタ</t>
    </rPh>
    <phoneticPr fontId="6"/>
  </si>
  <si>
    <t>特殊作業員</t>
    <rPh sb="0" eb="2">
      <t>トクシュ</t>
    </rPh>
    <rPh sb="2" eb="5">
      <t>サギョウイン</t>
    </rPh>
    <phoneticPr fontId="6"/>
  </si>
  <si>
    <t>・施工費ワークシートにおいて</t>
    <rPh sb="1" eb="4">
      <t>セコウヒ</t>
    </rPh>
    <phoneticPr fontId="6"/>
  </si>
  <si>
    <t>2．代価②ラフテレーンクレーン　油圧伸縮ジブ型　4.9ｔ吊</t>
    <rPh sb="2" eb="4">
      <t>ダイカ</t>
    </rPh>
    <phoneticPr fontId="6"/>
  </si>
  <si>
    <t>令和6年3月</t>
    <rPh sb="0" eb="2">
      <t>レイワ</t>
    </rPh>
    <rPh sb="3" eb="4">
      <t>ネン</t>
    </rPh>
    <rPh sb="5" eb="6">
      <t>ガツ</t>
    </rPh>
    <phoneticPr fontId="4"/>
  </si>
  <si>
    <t>令和6年4月建設物価</t>
    <rPh sb="0" eb="2">
      <t>レイワ</t>
    </rPh>
    <rPh sb="3" eb="4">
      <t>ネン</t>
    </rPh>
    <rPh sb="5" eb="6">
      <t>ガツ</t>
    </rPh>
    <phoneticPr fontId="4"/>
  </si>
  <si>
    <t>令和6年3月公共工事設計労務単価</t>
    <rPh sb="0" eb="2">
      <t>レイワ</t>
    </rPh>
    <rPh sb="3" eb="4">
      <t>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6"/>
  </si>
  <si>
    <t>令和6年3月</t>
    <rPh sb="0" eb="2">
      <t>レイワ</t>
    </rPh>
    <rPh sb="3" eb="4">
      <t>ネン</t>
    </rPh>
    <rPh sb="5" eb="6">
      <t>ガツ</t>
    </rPh>
    <phoneticPr fontId="6"/>
  </si>
  <si>
    <t>ﾗﾌﾃﾚｰﾝｸﾚｰﾝ賃料</t>
    <rPh sb="10" eb="12">
      <t>チンリョウ</t>
    </rPh>
    <phoneticPr fontId="6"/>
  </si>
  <si>
    <t>2024年4月　P809</t>
    <rPh sb="4" eb="5">
      <t>ネン</t>
    </rPh>
    <rPh sb="6" eb="7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</si>
</sst>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¥&quot;#,##0;&quot;¥&quot;\-#,##0"/>
    <numFmt numFmtId="176" formatCode="0.0"/>
    <numFmt numFmtId="177" formatCode="#,##0_ "/>
    <numFmt numFmtId="178" formatCode="#,##0_);[Red]\(#,##0\)"/>
    <numFmt numFmtId="179" formatCode="0_ "/>
    <numFmt numFmtId="180" formatCode="&quot;パラリンクＬ敷設費用&quot;\ \ @\ "/>
    <numFmt numFmtId="181" formatCode="&quot;建設物価（平成24年7月）機械賃料&quot;\ @\ &quot;地区&quot;"/>
    <numFmt numFmtId="182" formatCode="#,##0.0_ "/>
    <numFmt numFmtId="183" formatCode="#,##0.0_);[Red]\(#,##0.0\)"/>
    <numFmt numFmtId="184" formatCode="@&quot;L&quot;"/>
    <numFmt numFmtId="185" formatCode="&quot;H29年3月公共工事設計労務単価&quot;\ @\ "/>
    <numFmt numFmtId="186" formatCode="&quot;建設物価（平成29年1月）機械賃料&quot;\ @\ &quot;地区&quot;"/>
    <numFmt numFmtId="187" formatCode="#,##0.0_ ;[Red]\-#,##0.0\ "/>
    <numFmt numFmtId="188" formatCode="#,##0_ ;[Red]\-#,##0\ "/>
    <numFmt numFmtId="189" formatCode="&quot;R6年3月公共工事設計労務単価&quot;\ @\ "/>
    <numFmt numFmtId="190" formatCode="&quot;建設物価（令和6年3月）機械賃料&quot;\ @\ &quot;地区&quot;"/>
    <numFmt numFmtId="191" formatCode="&quot;令和6年3月公共工事設計労務単価&quot;\ @\ "/>
    <numFmt numFmtId="192" formatCode="&quot;建設物価（令和6年4月）機械賃料&quot;\ @\ &quot;地区&quot;"/>
  </numFmts>
  <fonts count="2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Arial"/>
      <family val="2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/>
    <xf numFmtId="38" fontId="2" fillId="0" borderId="0" applyFont="0" applyFill="0" applyBorder="0" applyAlignment="0" applyProtection="0"/>
  </cellStyleXfs>
  <cellXfs count="237">
    <xf numFmtId="0" fontId="0" fillId="0" borderId="0" xfId="0"/>
    <xf numFmtId="0" fontId="7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8" fontId="0" fillId="0" borderId="16" xfId="0" applyNumberFormat="1" applyBorder="1"/>
    <xf numFmtId="38" fontId="1" fillId="0" borderId="1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2" fillId="0" borderId="13" xfId="1" applyFill="1" applyBorder="1" applyAlignment="1">
      <alignment vertical="center"/>
    </xf>
    <xf numFmtId="38" fontId="2" fillId="0" borderId="13" xfId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3" fillId="0" borderId="13" xfId="0" applyFont="1" applyBorder="1"/>
    <xf numFmtId="0" fontId="0" fillId="0" borderId="15" xfId="0" applyBorder="1" applyAlignment="1">
      <alignment horizontal="center" vertical="center"/>
    </xf>
    <xf numFmtId="38" fontId="2" fillId="0" borderId="0" xfId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38" fontId="2" fillId="0" borderId="23" xfId="1" applyBorder="1" applyAlignment="1">
      <alignment vertical="center"/>
    </xf>
    <xf numFmtId="38" fontId="0" fillId="0" borderId="4" xfId="0" applyNumberFormat="1" applyBorder="1"/>
    <xf numFmtId="0" fontId="0" fillId="0" borderId="24" xfId="0" applyBorder="1"/>
    <xf numFmtId="0" fontId="0" fillId="0" borderId="22" xfId="0" applyBorder="1" applyAlignment="1">
      <alignment vertical="center"/>
    </xf>
    <xf numFmtId="179" fontId="0" fillId="0" borderId="23" xfId="0" applyNumberFormat="1" applyBorder="1"/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13" xfId="0" applyNumberFormat="1" applyBorder="1"/>
    <xf numFmtId="0" fontId="1" fillId="0" borderId="0" xfId="0" applyFont="1"/>
    <xf numFmtId="0" fontId="0" fillId="0" borderId="13" xfId="0" applyBorder="1" applyAlignment="1">
      <alignment horizontal="right" vertical="center"/>
    </xf>
    <xf numFmtId="178" fontId="2" fillId="0" borderId="13" xfId="1" applyNumberFormat="1" applyBorder="1" applyAlignment="1">
      <alignment vertical="center"/>
    </xf>
    <xf numFmtId="177" fontId="0" fillId="0" borderId="16" xfId="0" applyNumberFormat="1" applyBorder="1"/>
    <xf numFmtId="0" fontId="2" fillId="0" borderId="0" xfId="0" applyFont="1"/>
    <xf numFmtId="38" fontId="0" fillId="0" borderId="13" xfId="1" applyFont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0" xfId="1" applyFont="1" applyAlignment="1">
      <alignment vertical="center"/>
    </xf>
    <xf numFmtId="5" fontId="0" fillId="0" borderId="13" xfId="0" applyNumberForma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180" fontId="9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0" fontId="17" fillId="0" borderId="0" xfId="0" applyFont="1"/>
    <xf numFmtId="0" fontId="17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0" applyAlignment="1">
      <alignment horizontal="right"/>
    </xf>
    <xf numFmtId="0" fontId="5" fillId="2" borderId="0" xfId="0" applyFont="1" applyFill="1" applyAlignment="1">
      <alignment vertical="center"/>
    </xf>
    <xf numFmtId="0" fontId="14" fillId="0" borderId="0" xfId="0" applyFont="1"/>
    <xf numFmtId="0" fontId="14" fillId="0" borderId="0" xfId="2" applyFont="1" applyAlignment="1">
      <alignment vertical="center"/>
    </xf>
    <xf numFmtId="0" fontId="16" fillId="2" borderId="0" xfId="0" applyFont="1" applyFill="1"/>
    <xf numFmtId="0" fontId="1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" fillId="0" borderId="14" xfId="0" applyFont="1" applyBorder="1"/>
    <xf numFmtId="179" fontId="2" fillId="0" borderId="14" xfId="0" applyNumberFormat="1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2" fillId="0" borderId="14" xfId="0" applyFont="1" applyBorder="1" applyAlignment="1">
      <alignment shrinkToFit="1"/>
    </xf>
    <xf numFmtId="0" fontId="0" fillId="2" borderId="0" xfId="0" applyFill="1" applyAlignment="1">
      <alignment horizontal="center" vertical="center"/>
    </xf>
    <xf numFmtId="5" fontId="0" fillId="3" borderId="13" xfId="0" applyNumberFormat="1" applyFill="1" applyBorder="1" applyAlignment="1">
      <alignment horizontal="center" vertical="center"/>
    </xf>
    <xf numFmtId="38" fontId="18" fillId="0" borderId="13" xfId="2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0" fillId="0" borderId="0" xfId="2" applyFont="1" applyAlignment="1">
      <alignment vertical="center"/>
    </xf>
    <xf numFmtId="0" fontId="3" fillId="0" borderId="13" xfId="0" applyFont="1" applyBorder="1" applyAlignment="1">
      <alignment horizontal="center"/>
    </xf>
    <xf numFmtId="182" fontId="0" fillId="2" borderId="13" xfId="0" applyNumberFormat="1" applyFill="1" applyBorder="1"/>
    <xf numFmtId="182" fontId="0" fillId="0" borderId="13" xfId="0" applyNumberFormat="1" applyBorder="1"/>
    <xf numFmtId="0" fontId="19" fillId="0" borderId="0" xfId="0" applyFont="1"/>
    <xf numFmtId="0" fontId="0" fillId="0" borderId="29" xfId="0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38" fontId="18" fillId="0" borderId="13" xfId="1" applyFont="1" applyFill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84" fontId="0" fillId="3" borderId="13" xfId="0" applyNumberFormat="1" applyFill="1" applyBorder="1" applyAlignment="1">
      <alignment horizontal="center" vertical="center"/>
    </xf>
    <xf numFmtId="184" fontId="0" fillId="0" borderId="13" xfId="0" applyNumberFormat="1" applyBorder="1" applyAlignment="1">
      <alignment horizontal="center" vertical="center"/>
    </xf>
    <xf numFmtId="0" fontId="0" fillId="4" borderId="0" xfId="2" applyFont="1" applyFill="1" applyAlignment="1">
      <alignment horizontal="center" vertical="center"/>
    </xf>
    <xf numFmtId="3" fontId="7" fillId="0" borderId="0" xfId="1" applyNumberFormat="1" applyFont="1" applyAlignment="1">
      <alignment vertical="center"/>
    </xf>
    <xf numFmtId="185" fontId="0" fillId="0" borderId="0" xfId="0" applyNumberFormat="1"/>
    <xf numFmtId="186" fontId="2" fillId="0" borderId="28" xfId="0" applyNumberFormat="1" applyFont="1" applyBorder="1" applyAlignment="1">
      <alignment horizontal="right" vertical="center"/>
    </xf>
    <xf numFmtId="185" fontId="2" fillId="0" borderId="0" xfId="0" applyNumberFormat="1" applyFont="1"/>
    <xf numFmtId="0" fontId="0" fillId="0" borderId="32" xfId="0" applyBorder="1" applyAlignment="1">
      <alignment horizontal="center"/>
    </xf>
    <xf numFmtId="0" fontId="0" fillId="0" borderId="14" xfId="0" applyBorder="1" applyAlignment="1">
      <alignment shrinkToFit="1"/>
    </xf>
    <xf numFmtId="0" fontId="0" fillId="0" borderId="17" xfId="0" applyBorder="1" applyAlignment="1">
      <alignment shrinkToFit="1"/>
    </xf>
    <xf numFmtId="0" fontId="21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0" xfId="0" applyFont="1" applyBorder="1"/>
    <xf numFmtId="0" fontId="0" fillId="0" borderId="33" xfId="0" applyBorder="1"/>
    <xf numFmtId="0" fontId="0" fillId="0" borderId="26" xfId="0" applyBorder="1"/>
    <xf numFmtId="187" fontId="0" fillId="0" borderId="13" xfId="3" applyNumberFormat="1" applyFont="1" applyBorder="1" applyAlignment="1"/>
    <xf numFmtId="0" fontId="3" fillId="0" borderId="34" xfId="0" applyFont="1" applyBorder="1"/>
    <xf numFmtId="188" fontId="0" fillId="0" borderId="13" xfId="3" applyNumberFormat="1" applyFont="1" applyBorder="1" applyAlignment="1"/>
    <xf numFmtId="9" fontId="3" fillId="0" borderId="34" xfId="0" applyNumberFormat="1" applyFont="1" applyBorder="1"/>
    <xf numFmtId="184" fontId="0" fillId="0" borderId="15" xfId="0" applyNumberFormat="1" applyBorder="1" applyAlignment="1">
      <alignment horizontal="center"/>
    </xf>
    <xf numFmtId="184" fontId="0" fillId="0" borderId="12" xfId="0" applyNumberFormat="1" applyBorder="1" applyAlignment="1">
      <alignment horizontal="center"/>
    </xf>
    <xf numFmtId="0" fontId="3" fillId="0" borderId="14" xfId="0" applyFont="1" applyBorder="1"/>
    <xf numFmtId="38" fontId="1" fillId="0" borderId="16" xfId="0" applyNumberFormat="1" applyFont="1" applyBorder="1"/>
    <xf numFmtId="0" fontId="3" fillId="0" borderId="17" xfId="0" applyFont="1" applyBorder="1"/>
    <xf numFmtId="38" fontId="2" fillId="0" borderId="13" xfId="1" applyFill="1" applyBorder="1" applyAlignment="1"/>
    <xf numFmtId="38" fontId="2" fillId="0" borderId="13" xfId="1" applyBorder="1" applyAlignment="1"/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76" fontId="0" fillId="0" borderId="13" xfId="0" applyNumberFormat="1" applyBorder="1"/>
    <xf numFmtId="38" fontId="0" fillId="0" borderId="13" xfId="1" applyFont="1" applyFill="1" applyBorder="1" applyAlignment="1"/>
    <xf numFmtId="38" fontId="0" fillId="0" borderId="13" xfId="1" applyFont="1" applyBorder="1" applyAlignment="1"/>
    <xf numFmtId="0" fontId="0" fillId="0" borderId="14" xfId="0" applyBorder="1" applyAlignment="1">
      <alignment horizontal="center"/>
    </xf>
    <xf numFmtId="0" fontId="0" fillId="0" borderId="32" xfId="0" applyBorder="1"/>
    <xf numFmtId="0" fontId="0" fillId="0" borderId="29" xfId="0" applyBorder="1"/>
    <xf numFmtId="0" fontId="0" fillId="0" borderId="34" xfId="0" applyBorder="1"/>
    <xf numFmtId="38" fontId="2" fillId="0" borderId="0" xfId="1" applyBorder="1" applyAlignment="1"/>
    <xf numFmtId="38" fontId="2" fillId="0" borderId="0" xfId="1" applyAlignment="1"/>
    <xf numFmtId="0" fontId="0" fillId="0" borderId="20" xfId="0" applyBorder="1" applyAlignment="1">
      <alignment horizontal="center"/>
    </xf>
    <xf numFmtId="38" fontId="0" fillId="0" borderId="20" xfId="1" applyFont="1" applyBorder="1" applyAlignment="1"/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38" fontId="2" fillId="0" borderId="23" xfId="1" applyBorder="1" applyAlignment="1"/>
    <xf numFmtId="177" fontId="0" fillId="0" borderId="23" xfId="0" applyNumberFormat="1" applyBorder="1"/>
    <xf numFmtId="179" fontId="0" fillId="0" borderId="0" xfId="0" applyNumberFormat="1"/>
    <xf numFmtId="0" fontId="2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38" fontId="2" fillId="0" borderId="16" xfId="1" applyFill="1" applyBorder="1" applyAlignment="1"/>
    <xf numFmtId="38" fontId="2" fillId="0" borderId="16" xfId="1" applyBorder="1" applyAlignment="1"/>
    <xf numFmtId="0" fontId="0" fillId="0" borderId="38" xfId="0" applyBorder="1"/>
    <xf numFmtId="38" fontId="0" fillId="0" borderId="39" xfId="0" applyNumberFormat="1" applyBorder="1"/>
    <xf numFmtId="0" fontId="0" fillId="0" borderId="40" xfId="0" applyBorder="1"/>
    <xf numFmtId="0" fontId="3" fillId="0" borderId="14" xfId="0" applyFont="1" applyBorder="1" applyAlignment="1">
      <alignment shrinkToFi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3" xfId="0" applyNumberFormat="1" applyBorder="1"/>
    <xf numFmtId="0" fontId="0" fillId="0" borderId="15" xfId="0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3" fontId="3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183" fontId="0" fillId="0" borderId="13" xfId="0" applyNumberFormat="1" applyBorder="1"/>
    <xf numFmtId="38" fontId="2" fillId="4" borderId="13" xfId="1" applyFill="1" applyBorder="1" applyAlignment="1"/>
    <xf numFmtId="187" fontId="0" fillId="4" borderId="13" xfId="3" applyNumberFormat="1" applyFont="1" applyFill="1" applyBorder="1" applyAlignment="1"/>
    <xf numFmtId="38" fontId="2" fillId="4" borderId="13" xfId="1" applyFill="1" applyBorder="1" applyAlignment="1">
      <alignment vertical="center"/>
    </xf>
    <xf numFmtId="178" fontId="0" fillId="4" borderId="13" xfId="0" applyNumberFormat="1" applyFill="1" applyBorder="1"/>
    <xf numFmtId="3" fontId="7" fillId="0" borderId="0" xfId="1" applyNumberFormat="1" applyFont="1" applyAlignment="1">
      <alignment horizontal="center" vertical="center"/>
    </xf>
    <xf numFmtId="189" fontId="0" fillId="2" borderId="27" xfId="0" applyNumberFormat="1" applyFill="1" applyBorder="1" applyAlignment="1">
      <alignment horizontal="center" vertical="center"/>
    </xf>
    <xf numFmtId="191" fontId="2" fillId="0" borderId="0" xfId="0" applyNumberFormat="1" applyFont="1"/>
    <xf numFmtId="190" fontId="2" fillId="0" borderId="28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4" fontId="0" fillId="2" borderId="15" xfId="0" applyNumberFormat="1" applyFill="1" applyBorder="1" applyAlignment="1">
      <alignment horizontal="center" vertical="center"/>
    </xf>
    <xf numFmtId="184" fontId="0" fillId="2" borderId="12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179" fontId="0" fillId="0" borderId="15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179" fontId="0" fillId="0" borderId="13" xfId="0" applyNumberForma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/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shrinkToFi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38" fontId="7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92" fontId="0" fillId="2" borderId="27" xfId="0" applyNumberForma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巻き込みな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5" name="Line 1">
          <a:extLst>
            <a:ext uri="{FF2B5EF4-FFF2-40B4-BE49-F238E27FC236}">
              <a16:creationId xmlns:a16="http://schemas.microsoft.com/office/drawing/2014/main" id="{00000000-0008-0000-0000-00008F7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6" name="Line 2">
          <a:extLst>
            <a:ext uri="{FF2B5EF4-FFF2-40B4-BE49-F238E27FC236}">
              <a16:creationId xmlns:a16="http://schemas.microsoft.com/office/drawing/2014/main" id="{00000000-0008-0000-0000-00009070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BQ30"/>
  <sheetViews>
    <sheetView showGridLines="0" tabSelected="1" zoomScaleNormal="100" zoomScaleSheetLayoutView="90" workbookViewId="0"/>
  </sheetViews>
  <sheetFormatPr defaultRowHeight="16.5" customHeight="1"/>
  <cols>
    <col min="1" max="1" width="9" style="70"/>
    <col min="2" max="2" width="6.5" style="70" customWidth="1"/>
    <col min="3" max="3" width="35" style="71" customWidth="1"/>
    <col min="4" max="4" width="5.75" style="70" customWidth="1"/>
    <col min="5" max="16384" width="9" style="70"/>
  </cols>
  <sheetData>
    <row r="2" spans="2:69" s="73" customFormat="1" ht="16.5" customHeight="1">
      <c r="B2" s="80" t="s">
        <v>298</v>
      </c>
    </row>
    <row r="3" spans="2:69" s="73" customFormat="1" ht="16.5" customHeight="1">
      <c r="C3" t="s">
        <v>217</v>
      </c>
    </row>
    <row r="4" spans="2:69" s="73" customFormat="1" ht="16.5" customHeight="1">
      <c r="C4" s="87" t="s">
        <v>143</v>
      </c>
    </row>
    <row r="5" spans="2:69" s="73" customFormat="1" ht="16.5" customHeight="1"/>
    <row r="6" spans="2:69" s="73" customFormat="1" ht="16.5" customHeight="1">
      <c r="C6" t="s">
        <v>299</v>
      </c>
    </row>
    <row r="7" spans="2:69" s="73" customFormat="1" ht="16.5" customHeight="1">
      <c r="C7" s="87" t="s">
        <v>142</v>
      </c>
    </row>
    <row r="8" spans="2:69" s="73" customFormat="1" ht="16.5" customHeight="1"/>
    <row r="9" spans="2:69" s="73" customFormat="1" ht="16.5" customHeight="1">
      <c r="B9" s="80" t="s">
        <v>144</v>
      </c>
    </row>
    <row r="10" spans="2:69" s="73" customFormat="1" ht="16.5" customHeight="1">
      <c r="C10" s="73" t="s">
        <v>141</v>
      </c>
    </row>
    <row r="11" spans="2:69" s="73" customFormat="1" ht="16.5" customHeight="1"/>
    <row r="12" spans="2:69" s="73" customFormat="1" ht="13.5"/>
    <row r="13" spans="2:69" ht="16.5" customHeight="1">
      <c r="B13" s="81" t="s">
        <v>145</v>
      </c>
    </row>
    <row r="14" spans="2:69" ht="16.5" customHeight="1" thickBot="1">
      <c r="C14" s="74" t="s">
        <v>138</v>
      </c>
      <c r="W14" s="75" t="s">
        <v>10</v>
      </c>
      <c r="X14" s="75" t="s">
        <v>11</v>
      </c>
      <c r="Y14" s="75" t="s">
        <v>12</v>
      </c>
      <c r="Z14" s="75" t="s">
        <v>13</v>
      </c>
      <c r="AA14" s="75" t="s">
        <v>14</v>
      </c>
      <c r="AB14" s="75" t="s">
        <v>15</v>
      </c>
      <c r="AC14" s="75" t="s">
        <v>16</v>
      </c>
      <c r="AD14" s="75" t="s">
        <v>17</v>
      </c>
      <c r="AE14" s="75" t="s">
        <v>18</v>
      </c>
      <c r="AF14" s="75" t="s">
        <v>19</v>
      </c>
      <c r="AG14" s="75" t="s">
        <v>20</v>
      </c>
      <c r="AH14" s="75" t="s">
        <v>21</v>
      </c>
      <c r="AI14" s="75" t="s">
        <v>22</v>
      </c>
      <c r="AJ14" s="75" t="s">
        <v>23</v>
      </c>
      <c r="AK14" s="75" t="s">
        <v>24</v>
      </c>
      <c r="AL14" s="75" t="s">
        <v>25</v>
      </c>
      <c r="AM14" s="75" t="s">
        <v>26</v>
      </c>
      <c r="AN14" s="75" t="s">
        <v>27</v>
      </c>
      <c r="AO14" s="75" t="s">
        <v>28</v>
      </c>
      <c r="AP14" s="75" t="s">
        <v>29</v>
      </c>
      <c r="AQ14" s="75" t="s">
        <v>30</v>
      </c>
      <c r="AR14" s="75" t="s">
        <v>31</v>
      </c>
      <c r="AS14" s="75" t="s">
        <v>32</v>
      </c>
      <c r="AT14" s="75" t="s">
        <v>33</v>
      </c>
      <c r="AU14" s="75" t="s">
        <v>34</v>
      </c>
      <c r="AV14" s="75" t="s">
        <v>35</v>
      </c>
      <c r="AW14" s="75" t="s">
        <v>36</v>
      </c>
      <c r="AX14" s="75" t="s">
        <v>37</v>
      </c>
      <c r="AY14" s="75" t="s">
        <v>38</v>
      </c>
      <c r="AZ14" s="75" t="s">
        <v>39</v>
      </c>
      <c r="BA14" s="75" t="s">
        <v>40</v>
      </c>
      <c r="BB14" s="75" t="s">
        <v>41</v>
      </c>
      <c r="BC14" s="75" t="s">
        <v>42</v>
      </c>
      <c r="BD14" s="75" t="s">
        <v>43</v>
      </c>
      <c r="BE14" s="75" t="s">
        <v>44</v>
      </c>
      <c r="BF14" s="75" t="s">
        <v>45</v>
      </c>
      <c r="BG14" s="75" t="s">
        <v>46</v>
      </c>
      <c r="BH14" s="75" t="s">
        <v>47</v>
      </c>
      <c r="BI14" s="75" t="s">
        <v>48</v>
      </c>
      <c r="BJ14" s="75" t="s">
        <v>49</v>
      </c>
      <c r="BK14" s="75" t="s">
        <v>50</v>
      </c>
      <c r="BL14" s="75" t="s">
        <v>51</v>
      </c>
      <c r="BM14" s="75" t="s">
        <v>52</v>
      </c>
      <c r="BN14" s="75" t="s">
        <v>53</v>
      </c>
      <c r="BO14" s="75" t="s">
        <v>54</v>
      </c>
      <c r="BP14" s="75" t="s">
        <v>55</v>
      </c>
      <c r="BQ14" s="75" t="s">
        <v>56</v>
      </c>
    </row>
    <row r="15" spans="2:69" ht="29.25" customHeight="1" thickBot="1">
      <c r="C15" s="183" t="s">
        <v>39</v>
      </c>
      <c r="D15" s="76"/>
      <c r="E15" s="77" t="s">
        <v>139</v>
      </c>
      <c r="W15" s="78" t="s">
        <v>75</v>
      </c>
      <c r="X15" s="187" t="s">
        <v>66</v>
      </c>
      <c r="Y15" s="188"/>
      <c r="Z15" s="188"/>
      <c r="AA15" s="188"/>
      <c r="AB15" s="188"/>
      <c r="AC15" s="188"/>
      <c r="AD15" s="187" t="s">
        <v>67</v>
      </c>
      <c r="AE15" s="188"/>
      <c r="AF15" s="188"/>
      <c r="AG15" s="188"/>
      <c r="AH15" s="188"/>
      <c r="AI15" s="188"/>
      <c r="AJ15" s="188"/>
      <c r="AK15" s="188"/>
      <c r="AL15" s="188"/>
      <c r="AM15" s="187" t="s">
        <v>68</v>
      </c>
      <c r="AN15" s="188"/>
      <c r="AO15" s="188"/>
      <c r="AP15" s="187" t="s">
        <v>69</v>
      </c>
      <c r="AQ15" s="188"/>
      <c r="AR15" s="188"/>
      <c r="AS15" s="188"/>
      <c r="AT15" s="187" t="s">
        <v>70</v>
      </c>
      <c r="AU15" s="188"/>
      <c r="AV15" s="188"/>
      <c r="AW15" s="188"/>
      <c r="AX15" s="188"/>
      <c r="AY15" s="188"/>
      <c r="AZ15" s="188"/>
      <c r="BA15" s="187" t="s">
        <v>71</v>
      </c>
      <c r="BB15" s="188"/>
      <c r="BC15" s="188"/>
      <c r="BD15" s="188"/>
      <c r="BE15" s="188"/>
      <c r="BF15" s="187" t="s">
        <v>72</v>
      </c>
      <c r="BG15" s="188"/>
      <c r="BH15" s="188"/>
      <c r="BI15" s="188"/>
      <c r="BJ15" s="187" t="s">
        <v>73</v>
      </c>
      <c r="BK15" s="188"/>
      <c r="BL15" s="188"/>
      <c r="BM15" s="188"/>
      <c r="BN15" s="188"/>
      <c r="BO15" s="188"/>
      <c r="BP15" s="188"/>
      <c r="BQ15" s="78" t="s">
        <v>74</v>
      </c>
    </row>
    <row r="16" spans="2:69" ht="16.5" customHeight="1">
      <c r="C16" s="75"/>
      <c r="D16" s="76"/>
      <c r="W16" s="78" t="s">
        <v>66</v>
      </c>
    </row>
    <row r="17" spans="2:23" ht="16.5" customHeight="1" thickBot="1">
      <c r="C17" s="74" t="s">
        <v>137</v>
      </c>
      <c r="D17" s="79"/>
      <c r="W17" s="82" t="s">
        <v>67</v>
      </c>
    </row>
    <row r="18" spans="2:23" ht="29.25" customHeight="1" thickBot="1">
      <c r="C18" s="236" t="s">
        <v>70</v>
      </c>
      <c r="D18" s="79"/>
      <c r="E18" s="77" t="s">
        <v>139</v>
      </c>
      <c r="W18" s="78" t="s">
        <v>68</v>
      </c>
    </row>
    <row r="19" spans="2:23" ht="16.5" customHeight="1">
      <c r="W19" s="82" t="s">
        <v>69</v>
      </c>
    </row>
    <row r="20" spans="2:23" ht="16.5" customHeight="1">
      <c r="W20" s="78" t="s">
        <v>70</v>
      </c>
    </row>
    <row r="21" spans="2:23" ht="16.5" customHeight="1">
      <c r="C21" s="98" t="s">
        <v>300</v>
      </c>
      <c r="D21" s="77"/>
      <c r="E21" s="77" t="s">
        <v>140</v>
      </c>
      <c r="W21" s="78" t="s">
        <v>71</v>
      </c>
    </row>
    <row r="22" spans="2:23" ht="16.5" customHeight="1">
      <c r="W22" s="78" t="s">
        <v>72</v>
      </c>
    </row>
    <row r="23" spans="2:23" ht="16.5" customHeight="1">
      <c r="W23" s="78" t="s">
        <v>73</v>
      </c>
    </row>
    <row r="24" spans="2:23" ht="16.5" customHeight="1">
      <c r="C24" s="98" t="s">
        <v>301</v>
      </c>
      <c r="E24" s="104" t="s">
        <v>183</v>
      </c>
      <c r="I24" s="85"/>
      <c r="W24" s="78" t="s">
        <v>74</v>
      </c>
    </row>
    <row r="26" spans="2:23" ht="16.5" customHeight="1">
      <c r="B26" s="81"/>
    </row>
    <row r="27" spans="2:23" ht="16.5" customHeight="1">
      <c r="C27" s="176" t="s">
        <v>291</v>
      </c>
      <c r="E27" s="77" t="s">
        <v>148</v>
      </c>
      <c r="I27" s="86"/>
    </row>
    <row r="30" spans="2:23" ht="16.5" customHeight="1">
      <c r="C30" s="115" t="s">
        <v>292</v>
      </c>
      <c r="E30" s="104" t="s">
        <v>184</v>
      </c>
    </row>
  </sheetData>
  <mergeCells count="8">
    <mergeCell ref="X15:AC15"/>
    <mergeCell ref="AD15:AL15"/>
    <mergeCell ref="AM15:AO15"/>
    <mergeCell ref="BJ15:BP15"/>
    <mergeCell ref="AP15:AS15"/>
    <mergeCell ref="AT15:AZ15"/>
    <mergeCell ref="BA15:BE15"/>
    <mergeCell ref="BF15:BI15"/>
  </mergeCells>
  <phoneticPr fontId="4"/>
  <dataValidations count="2">
    <dataValidation type="list" allowBlank="1" showInputMessage="1" showErrorMessage="1" sqref="C15" xr:uid="{6D0BC200-827F-4407-AA3B-228A99F1B10B}">
      <formula1>$W$14:$BQ$14</formula1>
    </dataValidation>
    <dataValidation type="list" allowBlank="1" showInputMessage="1" showErrorMessage="1" sqref="C18" xr:uid="{1FEFB7ED-035C-44E9-BDB7-6E9560F72ADB}">
      <formula1>$W$15:$W$24</formula1>
    </dataValidation>
  </dataValidations>
  <printOptions gridLinesSet="0"/>
  <pageMargins left="0.98425196850393704" right="0.78740157480314965" top="0.98425196850393704" bottom="0.78740157480314965" header="0.51181102362204722" footer="0.51181102362204722"/>
  <pageSetup paperSize="9" scale="89" orientation="landscape" horizontalDpi="300" verticalDpi="300" r:id="rId1"/>
  <headerFooter alignWithMargins="0"/>
  <rowBreaks count="1" manualBreakCount="1">
    <brk id="27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zoomScaleNormal="100" zoomScaleSheetLayoutView="75" workbookViewId="0"/>
  </sheetViews>
  <sheetFormatPr defaultRowHeight="13.5"/>
  <cols>
    <col min="2" max="2" width="12.625" customWidth="1"/>
    <col min="3" max="3" width="14.625" customWidth="1"/>
    <col min="5" max="6" width="9" style="2"/>
  </cols>
  <sheetData>
    <row r="2" spans="2:6">
      <c r="B2" s="58" t="s">
        <v>123</v>
      </c>
    </row>
    <row r="4" spans="2:6">
      <c r="B4" s="58" t="s">
        <v>124</v>
      </c>
      <c r="E4" s="72" t="str">
        <f>入力!C15</f>
        <v>和歌山</v>
      </c>
    </row>
    <row r="6" spans="2:6">
      <c r="B6" s="189" t="s">
        <v>125</v>
      </c>
      <c r="C6" s="44" t="s">
        <v>218</v>
      </c>
      <c r="E6" s="190" t="s">
        <v>173</v>
      </c>
      <c r="F6" s="101" t="s">
        <v>174</v>
      </c>
    </row>
    <row r="7" spans="2:6">
      <c r="B7" s="189"/>
      <c r="C7" s="109" t="s">
        <v>126</v>
      </c>
      <c r="E7" s="191"/>
      <c r="F7" s="102" t="s">
        <v>76</v>
      </c>
    </row>
    <row r="8" spans="2:6">
      <c r="B8" s="113" t="s">
        <v>231</v>
      </c>
      <c r="C8" s="99">
        <v>710</v>
      </c>
      <c r="E8" s="69" t="s">
        <v>153</v>
      </c>
      <c r="F8" s="111" t="e">
        <f>#REF!</f>
        <v>#REF!</v>
      </c>
    </row>
    <row r="9" spans="2:6">
      <c r="B9" s="114" t="s">
        <v>232</v>
      </c>
      <c r="C9" s="68">
        <v>770</v>
      </c>
      <c r="E9" s="69" t="s">
        <v>127</v>
      </c>
      <c r="F9" s="111" t="e">
        <f>F8</f>
        <v>#REF!</v>
      </c>
    </row>
    <row r="10" spans="2:6">
      <c r="B10" s="113" t="s">
        <v>229</v>
      </c>
      <c r="C10" s="99">
        <v>820</v>
      </c>
      <c r="E10" s="69" t="s">
        <v>128</v>
      </c>
      <c r="F10" s="111" t="e">
        <f ca="1">'150L,200L'!I36</f>
        <v>#REF!</v>
      </c>
    </row>
    <row r="11" spans="2:6">
      <c r="B11" s="114" t="s">
        <v>230</v>
      </c>
      <c r="C11" s="68">
        <v>980</v>
      </c>
      <c r="E11" s="69" t="s">
        <v>129</v>
      </c>
      <c r="F11" s="111" t="e">
        <f ca="1">F10</f>
        <v>#REF!</v>
      </c>
    </row>
    <row r="12" spans="2:6">
      <c r="B12" s="113" t="s">
        <v>228</v>
      </c>
      <c r="C12" s="99">
        <v>1100</v>
      </c>
      <c r="E12" s="69" t="s">
        <v>130</v>
      </c>
      <c r="F12" s="111" t="e">
        <f ca="1">'250L'!I36</f>
        <v>#REF!</v>
      </c>
    </row>
    <row r="13" spans="2:6">
      <c r="B13" s="114" t="s">
        <v>233</v>
      </c>
      <c r="C13" s="68">
        <v>1140</v>
      </c>
      <c r="E13" s="69" t="s">
        <v>131</v>
      </c>
      <c r="F13" s="111" t="e">
        <f ca="1">'300L'!I36</f>
        <v>#REF!</v>
      </c>
    </row>
    <row r="14" spans="2:6">
      <c r="B14" s="113" t="s">
        <v>234</v>
      </c>
      <c r="C14" s="99">
        <v>1650</v>
      </c>
      <c r="E14" s="69" t="s">
        <v>132</v>
      </c>
      <c r="F14" s="111" t="e">
        <f ca="1">'400L以上'!I36</f>
        <v>#REF!</v>
      </c>
    </row>
    <row r="15" spans="2:6">
      <c r="B15" s="114" t="s">
        <v>235</v>
      </c>
      <c r="C15" s="68">
        <v>2000</v>
      </c>
      <c r="E15" s="69" t="s">
        <v>133</v>
      </c>
      <c r="F15" s="111" t="e">
        <f ca="1">F14</f>
        <v>#REF!</v>
      </c>
    </row>
    <row r="16" spans="2:6">
      <c r="B16" s="113" t="s">
        <v>236</v>
      </c>
      <c r="C16" s="99">
        <v>2070</v>
      </c>
      <c r="E16" s="69" t="s">
        <v>134</v>
      </c>
      <c r="F16" s="111" t="e">
        <f ca="1">F14</f>
        <v>#REF!</v>
      </c>
    </row>
    <row r="17" spans="2:6">
      <c r="B17" s="114" t="s">
        <v>237</v>
      </c>
      <c r="C17" s="68">
        <v>2560</v>
      </c>
      <c r="E17" s="69" t="s">
        <v>135</v>
      </c>
      <c r="F17" s="111" t="e">
        <f ca="1">F14</f>
        <v>#REF!</v>
      </c>
    </row>
    <row r="18" spans="2:6">
      <c r="B18" s="113" t="s">
        <v>238</v>
      </c>
      <c r="C18" s="99">
        <v>2630</v>
      </c>
      <c r="E18" s="69" t="s">
        <v>136</v>
      </c>
      <c r="F18" s="111" t="e">
        <f ca="1">F14</f>
        <v>#REF!</v>
      </c>
    </row>
    <row r="19" spans="2:6">
      <c r="B19" s="114" t="s">
        <v>239</v>
      </c>
      <c r="C19" s="68">
        <v>3250</v>
      </c>
      <c r="E19" s="69" t="s">
        <v>161</v>
      </c>
      <c r="F19" s="111" t="e">
        <f ca="1">F14</f>
        <v>#REF!</v>
      </c>
    </row>
    <row r="20" spans="2:6">
      <c r="B20" s="113" t="s">
        <v>240</v>
      </c>
      <c r="C20" s="99">
        <v>3390</v>
      </c>
      <c r="E20" s="69" t="s">
        <v>162</v>
      </c>
      <c r="F20" s="111" t="e">
        <f ca="1">F14</f>
        <v>#REF!</v>
      </c>
    </row>
    <row r="24" spans="2:6">
      <c r="E24" s="88" t="s">
        <v>152</v>
      </c>
      <c r="F24" s="100" t="e">
        <f>施工費!#REF!</f>
        <v>#REF!</v>
      </c>
    </row>
    <row r="25" spans="2:6">
      <c r="E25" s="11"/>
    </row>
    <row r="26" spans="2:6">
      <c r="E26" s="11"/>
    </row>
  </sheetData>
  <mergeCells count="2">
    <mergeCell ref="B6:B7"/>
    <mergeCell ref="E6:E7"/>
  </mergeCells>
  <phoneticPr fontId="6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219</v>
      </c>
    </row>
    <row r="3" spans="2:12" ht="14.25" thickBot="1"/>
    <row r="4" spans="2:12" ht="14.25" thickBot="1">
      <c r="B4" s="194" t="s">
        <v>77</v>
      </c>
      <c r="C4" s="195"/>
      <c r="D4" s="195" t="s">
        <v>78</v>
      </c>
      <c r="E4" s="195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82</v>
      </c>
      <c r="C6" s="25"/>
      <c r="D6" s="196" t="s">
        <v>242</v>
      </c>
      <c r="E6" s="197"/>
      <c r="F6" s="34" t="s">
        <v>146</v>
      </c>
      <c r="G6" s="106">
        <v>1</v>
      </c>
      <c r="H6" s="27">
        <f>VLOOKUP(D6,価格表!B8:C20,2,FALSE)</f>
        <v>980</v>
      </c>
      <c r="I6" s="60">
        <f>G6*H6</f>
        <v>980</v>
      </c>
      <c r="J6" s="90"/>
    </row>
    <row r="7" spans="2:12">
      <c r="B7" s="24" t="s">
        <v>83</v>
      </c>
      <c r="C7" s="25"/>
      <c r="D7" s="29"/>
      <c r="E7" s="25"/>
      <c r="F7" s="34"/>
      <c r="G7" s="107"/>
      <c r="H7" s="27"/>
      <c r="I7" s="60"/>
      <c r="J7" s="90"/>
    </row>
    <row r="8" spans="2:12">
      <c r="B8" s="24" t="s">
        <v>84</v>
      </c>
      <c r="C8" s="25"/>
      <c r="D8" s="29"/>
      <c r="E8" s="25"/>
      <c r="F8" s="34" t="s">
        <v>146</v>
      </c>
      <c r="G8" s="107">
        <f>G6</f>
        <v>1</v>
      </c>
      <c r="H8" s="27" t="e">
        <f ca="1">ROUND($I$36,0)</f>
        <v>#REF!</v>
      </c>
      <c r="I8" s="60" t="e">
        <f ca="1">G8*H8</f>
        <v>#REF!</v>
      </c>
      <c r="J8" s="90" t="s">
        <v>85</v>
      </c>
    </row>
    <row r="9" spans="2:12">
      <c r="B9" s="24"/>
      <c r="C9" s="25"/>
      <c r="D9" s="29"/>
      <c r="E9" s="25"/>
      <c r="F9" s="34"/>
      <c r="G9" s="57"/>
      <c r="H9" s="27"/>
      <c r="I9" s="60"/>
      <c r="J9" s="90"/>
    </row>
    <row r="10" spans="2:12">
      <c r="B10" s="24" t="s">
        <v>86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60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87</v>
      </c>
      <c r="D12" s="14"/>
      <c r="E12" s="13"/>
      <c r="F12" s="30"/>
      <c r="G12" s="30"/>
      <c r="H12" s="61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88</v>
      </c>
      <c r="J16" s="62"/>
      <c r="L16" t="s">
        <v>188</v>
      </c>
    </row>
    <row r="17" spans="2:18" ht="14.25" thickBot="1">
      <c r="B17" t="s">
        <v>223</v>
      </c>
      <c r="J17" s="94" t="s">
        <v>169</v>
      </c>
    </row>
    <row r="18" spans="2:18" ht="14.25" thickBot="1">
      <c r="B18" s="194" t="s">
        <v>77</v>
      </c>
      <c r="C18" s="195"/>
      <c r="D18" s="195" t="s">
        <v>78</v>
      </c>
      <c r="E18" s="195"/>
      <c r="F18" s="17" t="s">
        <v>0</v>
      </c>
      <c r="G18" s="16" t="s">
        <v>1</v>
      </c>
      <c r="H18" s="16" t="s">
        <v>79</v>
      </c>
      <c r="I18" s="16" t="s">
        <v>80</v>
      </c>
      <c r="J18" s="95" t="s">
        <v>81</v>
      </c>
      <c r="L18" t="s">
        <v>209</v>
      </c>
    </row>
    <row r="19" spans="2:18">
      <c r="B19" s="19" t="s">
        <v>89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90</v>
      </c>
      <c r="C20" s="25"/>
      <c r="D20" s="29"/>
      <c r="E20" s="25"/>
      <c r="F20" s="35" t="s">
        <v>91</v>
      </c>
      <c r="G20" s="26">
        <v>1</v>
      </c>
      <c r="H20" s="36">
        <f ca="1">'R6年3月労務単価'!A4</f>
        <v>27800</v>
      </c>
      <c r="I20" s="37">
        <f ca="1">G20*H20</f>
        <v>27800</v>
      </c>
      <c r="J20" s="97" t="e">
        <f>#REF!</f>
        <v>#REF!</v>
      </c>
    </row>
    <row r="21" spans="2:18">
      <c r="B21" s="24" t="s">
        <v>92</v>
      </c>
      <c r="C21" s="25"/>
      <c r="D21" s="29"/>
      <c r="E21" s="25"/>
      <c r="F21" s="35" t="s">
        <v>91</v>
      </c>
      <c r="G21" s="26">
        <v>2</v>
      </c>
      <c r="H21" s="36">
        <f ca="1">'R6年3月労務単価'!A5</f>
        <v>22200</v>
      </c>
      <c r="I21" s="37">
        <f ca="1">G21*H21</f>
        <v>44400</v>
      </c>
      <c r="J21" s="97" t="e">
        <f>#REF!</f>
        <v>#REF!</v>
      </c>
      <c r="L21" s="35" t="s">
        <v>187</v>
      </c>
      <c r="M21" s="35" t="s">
        <v>78</v>
      </c>
      <c r="N21" s="35" t="s">
        <v>0</v>
      </c>
      <c r="O21" s="35" t="s">
        <v>1</v>
      </c>
      <c r="P21" s="35" t="s">
        <v>79</v>
      </c>
      <c r="Q21" s="35" t="s">
        <v>80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72200</v>
      </c>
      <c r="J22" s="90"/>
      <c r="L22" s="26" t="s">
        <v>189</v>
      </c>
      <c r="M22" s="105"/>
      <c r="N22" s="35" t="s">
        <v>91</v>
      </c>
      <c r="O22" s="26">
        <v>1</v>
      </c>
      <c r="P22" s="36">
        <f ca="1">'R6年3月労務単価'!A6</f>
        <v>25100</v>
      </c>
      <c r="Q22" s="37">
        <f ca="1">O22*P22</f>
        <v>25100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96</v>
      </c>
      <c r="N23" s="35" t="s">
        <v>97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94</v>
      </c>
      <c r="C24" s="25"/>
      <c r="D24" s="192" t="s">
        <v>168</v>
      </c>
      <c r="E24" s="193"/>
      <c r="F24" s="35" t="s">
        <v>95</v>
      </c>
      <c r="G24" s="26">
        <v>200</v>
      </c>
      <c r="H24" s="64">
        <v>170</v>
      </c>
      <c r="I24" s="37">
        <f>G24*H24</f>
        <v>34000</v>
      </c>
      <c r="J24" s="90"/>
      <c r="L24" s="26" t="s">
        <v>98</v>
      </c>
      <c r="M24" s="34"/>
      <c r="N24" s="35" t="s">
        <v>93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92" t="s">
        <v>163</v>
      </c>
      <c r="E25" s="193"/>
      <c r="F25" s="35" t="s">
        <v>113</v>
      </c>
      <c r="G25" s="26">
        <v>46</v>
      </c>
      <c r="H25" s="36">
        <v>1900</v>
      </c>
      <c r="I25" s="37">
        <f>G25*H25</f>
        <v>87400</v>
      </c>
      <c r="J25" s="91" t="s">
        <v>116</v>
      </c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121400</v>
      </c>
      <c r="J26" s="90"/>
      <c r="L26" s="26" t="s">
        <v>87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99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100</v>
      </c>
      <c r="C29" s="25"/>
      <c r="D29" s="200" t="s">
        <v>197</v>
      </c>
      <c r="E29" s="201"/>
      <c r="F29" s="35" t="s">
        <v>93</v>
      </c>
      <c r="G29" s="26">
        <v>1</v>
      </c>
      <c r="H29" s="37" t="e">
        <f ca="1">ROUND($Q$26,0)</f>
        <v>#REF!</v>
      </c>
      <c r="I29" s="37" t="e">
        <f ca="1">G29*H29</f>
        <v>#REF!</v>
      </c>
      <c r="J29" s="90" t="s">
        <v>101</v>
      </c>
    </row>
    <row r="30" spans="2:18">
      <c r="B30" s="24" t="s">
        <v>102</v>
      </c>
      <c r="C30" s="25"/>
      <c r="D30" s="192" t="s">
        <v>194</v>
      </c>
      <c r="E30" s="202"/>
      <c r="F30" s="35" t="s">
        <v>93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103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78</v>
      </c>
      <c r="N32" s="35" t="s">
        <v>0</v>
      </c>
      <c r="O32" s="35" t="s">
        <v>1</v>
      </c>
      <c r="P32" s="35" t="s">
        <v>79</v>
      </c>
      <c r="Q32" s="35" t="s">
        <v>80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91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104</v>
      </c>
      <c r="C34" s="43"/>
      <c r="D34" s="203" t="s">
        <v>175</v>
      </c>
      <c r="E34" s="204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96</v>
      </c>
      <c r="N34" s="35" t="s">
        <v>97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87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98</v>
      </c>
      <c r="M35" s="26"/>
      <c r="N35" s="35" t="s">
        <v>93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105</v>
      </c>
      <c r="I36" s="54" t="e">
        <f ca="1">ROUND(I35/2000,0)</f>
        <v>#REF!</v>
      </c>
      <c r="J36" s="52" t="s">
        <v>106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87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107</v>
      </c>
      <c r="P38" s="118" t="str">
        <f>入力!C18</f>
        <v>近畿</v>
      </c>
      <c r="Q38" s="67">
        <f ca="1">'R6年3月労務単価'!A11</f>
        <v>39000</v>
      </c>
    </row>
    <row r="39" spans="2:18">
      <c r="B39" t="s">
        <v>198</v>
      </c>
      <c r="P39" s="112"/>
      <c r="Q39" s="65"/>
    </row>
    <row r="41" spans="2:18">
      <c r="B41" s="189" t="s">
        <v>108</v>
      </c>
      <c r="C41" s="189"/>
      <c r="D41" s="189" t="s">
        <v>78</v>
      </c>
      <c r="E41" s="189"/>
      <c r="F41" s="35" t="s">
        <v>0</v>
      </c>
      <c r="G41" s="35" t="s">
        <v>1</v>
      </c>
      <c r="H41" s="35" t="s">
        <v>79</v>
      </c>
      <c r="I41" s="189" t="s">
        <v>2</v>
      </c>
      <c r="J41" s="189"/>
      <c r="O41" s="55"/>
    </row>
    <row r="42" spans="2:18">
      <c r="B42" s="198" t="s">
        <v>109</v>
      </c>
      <c r="C42" s="199"/>
      <c r="D42" s="192" t="s">
        <v>110</v>
      </c>
      <c r="E42" s="193"/>
      <c r="F42" s="35" t="s">
        <v>4</v>
      </c>
      <c r="G42" s="26">
        <v>1</v>
      </c>
      <c r="H42" s="63">
        <v>50000</v>
      </c>
      <c r="I42" s="192" t="s">
        <v>111</v>
      </c>
      <c r="J42" s="193"/>
      <c r="L42" s="83" t="s">
        <v>201</v>
      </c>
      <c r="M42" s="220" t="s">
        <v>202</v>
      </c>
      <c r="N42" s="220"/>
      <c r="O42" s="117" t="str">
        <f>入力!C15</f>
        <v>和歌山</v>
      </c>
    </row>
    <row r="43" spans="2:18">
      <c r="M43" s="220" t="s">
        <v>203</v>
      </c>
      <c r="N43" s="220"/>
      <c r="O43" s="62" t="str">
        <f>入力!C27</f>
        <v>令和4年度国土交通省土木工事積算基準</v>
      </c>
    </row>
    <row r="44" spans="2:18">
      <c r="L44" t="s">
        <v>185</v>
      </c>
      <c r="M44" s="220" t="s">
        <v>204</v>
      </c>
      <c r="N44" s="220"/>
      <c r="O44" s="62" t="str">
        <f>入力!C24</f>
        <v>令和6年4月建設物価</v>
      </c>
    </row>
    <row r="45" spans="2:18">
      <c r="M45" s="220" t="s">
        <v>205</v>
      </c>
      <c r="N45" s="220"/>
      <c r="O45" t="str">
        <f>入力!C30</f>
        <v>令和4年度機械等損料表</v>
      </c>
    </row>
    <row r="46" spans="2:18">
      <c r="B46" t="s">
        <v>199</v>
      </c>
      <c r="L46" t="s">
        <v>186</v>
      </c>
    </row>
    <row r="47" spans="2:18">
      <c r="B47" s="189" t="s">
        <v>77</v>
      </c>
      <c r="C47" s="189"/>
      <c r="D47" s="189" t="s">
        <v>78</v>
      </c>
      <c r="E47" s="189"/>
      <c r="F47" s="26" t="s">
        <v>0</v>
      </c>
      <c r="G47" s="26" t="s">
        <v>1</v>
      </c>
      <c r="H47" s="189" t="s">
        <v>2</v>
      </c>
      <c r="I47" s="189"/>
      <c r="J47" s="189"/>
    </row>
    <row r="48" spans="2:18">
      <c r="B48" s="29" t="s">
        <v>90</v>
      </c>
      <c r="C48" s="25"/>
      <c r="D48" s="29"/>
      <c r="E48" s="25"/>
      <c r="F48" s="56" t="s">
        <v>91</v>
      </c>
      <c r="G48" s="26">
        <v>1</v>
      </c>
      <c r="H48" s="189"/>
      <c r="I48" s="189"/>
      <c r="J48" s="189"/>
    </row>
    <row r="49" spans="2:10">
      <c r="B49" s="29" t="s">
        <v>92</v>
      </c>
      <c r="C49" s="25"/>
      <c r="D49" s="29"/>
      <c r="E49" s="25"/>
      <c r="F49" s="40" t="s">
        <v>91</v>
      </c>
      <c r="G49" s="26">
        <v>2</v>
      </c>
      <c r="H49" s="189"/>
      <c r="I49" s="189"/>
      <c r="J49" s="189"/>
    </row>
    <row r="50" spans="2:10">
      <c r="B50" s="29"/>
      <c r="C50" s="25"/>
      <c r="D50" s="29"/>
      <c r="E50" s="25"/>
      <c r="F50" s="40"/>
      <c r="G50" s="26"/>
      <c r="H50" s="189"/>
      <c r="I50" s="189"/>
      <c r="J50" s="189"/>
    </row>
    <row r="51" spans="2:10">
      <c r="B51" s="29" t="s">
        <v>178</v>
      </c>
      <c r="C51" s="25"/>
      <c r="D51" s="200" t="s">
        <v>196</v>
      </c>
      <c r="E51" s="205"/>
      <c r="F51" s="40" t="s">
        <v>93</v>
      </c>
      <c r="G51" s="26">
        <v>1</v>
      </c>
      <c r="H51" s="206" t="s">
        <v>177</v>
      </c>
      <c r="I51" s="207"/>
      <c r="J51" s="208"/>
    </row>
    <row r="52" spans="2:10">
      <c r="B52" s="29" t="s">
        <v>179</v>
      </c>
      <c r="C52" s="25"/>
      <c r="D52" s="192" t="s">
        <v>195</v>
      </c>
      <c r="E52" s="193"/>
      <c r="F52" s="40" t="s">
        <v>93</v>
      </c>
      <c r="G52" s="26">
        <v>0.125</v>
      </c>
      <c r="H52" s="189"/>
      <c r="I52" s="189"/>
      <c r="J52" s="189"/>
    </row>
    <row r="53" spans="2:10">
      <c r="B53" s="29" t="s">
        <v>94</v>
      </c>
      <c r="C53" s="25"/>
      <c r="D53" s="192" t="s">
        <v>112</v>
      </c>
      <c r="E53" s="193"/>
      <c r="F53" s="40" t="s">
        <v>95</v>
      </c>
      <c r="G53" s="26">
        <v>200</v>
      </c>
      <c r="H53" s="189"/>
      <c r="I53" s="189"/>
      <c r="J53" s="189"/>
    </row>
    <row r="54" spans="2:10">
      <c r="B54" s="29" t="s">
        <v>180</v>
      </c>
      <c r="C54" s="25"/>
      <c r="D54" s="218" t="s">
        <v>181</v>
      </c>
      <c r="E54" s="219"/>
      <c r="F54" s="35" t="s">
        <v>113</v>
      </c>
      <c r="G54" s="103" t="s">
        <v>211</v>
      </c>
      <c r="H54" s="217" t="s">
        <v>164</v>
      </c>
      <c r="I54" s="217"/>
      <c r="J54" s="217"/>
    </row>
    <row r="55" spans="2:10">
      <c r="B55" s="29" t="s">
        <v>180</v>
      </c>
      <c r="C55" s="25"/>
      <c r="D55" s="218" t="s">
        <v>182</v>
      </c>
      <c r="E55" s="219"/>
      <c r="F55" s="35" t="s">
        <v>113</v>
      </c>
      <c r="G55" s="103" t="s">
        <v>212</v>
      </c>
      <c r="H55" s="209" t="s">
        <v>114</v>
      </c>
      <c r="I55" s="207"/>
      <c r="J55" s="208"/>
    </row>
    <row r="57" spans="2:10">
      <c r="B57" t="s">
        <v>226</v>
      </c>
    </row>
    <row r="58" spans="2:10">
      <c r="B58" t="s">
        <v>227</v>
      </c>
    </row>
    <row r="61" spans="2:10">
      <c r="B61" t="s">
        <v>213</v>
      </c>
    </row>
    <row r="63" spans="2:10">
      <c r="B63" t="s">
        <v>214</v>
      </c>
    </row>
    <row r="64" spans="2:10">
      <c r="B64" t="s">
        <v>244</v>
      </c>
    </row>
    <row r="65" spans="2:6">
      <c r="B65" t="s">
        <v>216</v>
      </c>
    </row>
    <row r="66" spans="2:6">
      <c r="B66" s="210" t="s">
        <v>117</v>
      </c>
      <c r="C66" s="211"/>
      <c r="D66" s="214" t="s">
        <v>118</v>
      </c>
      <c r="E66" s="216" t="s">
        <v>200</v>
      </c>
      <c r="F66" s="211"/>
    </row>
    <row r="67" spans="2:6">
      <c r="B67" s="212"/>
      <c r="C67" s="213"/>
      <c r="D67" s="215"/>
      <c r="E67" s="212"/>
      <c r="F67" s="213"/>
    </row>
    <row r="68" spans="2:6">
      <c r="B68" s="192" t="s">
        <v>153</v>
      </c>
      <c r="C68" s="193"/>
      <c r="D68" s="59" t="s">
        <v>154</v>
      </c>
      <c r="E68" s="29"/>
      <c r="F68" s="25">
        <v>38</v>
      </c>
    </row>
    <row r="69" spans="2:6">
      <c r="B69" s="192" t="s">
        <v>127</v>
      </c>
      <c r="C69" s="193"/>
      <c r="D69" s="59" t="s">
        <v>154</v>
      </c>
      <c r="E69" s="29"/>
      <c r="F69" s="25">
        <v>38</v>
      </c>
    </row>
    <row r="70" spans="2:6">
      <c r="B70" s="192" t="s">
        <v>122</v>
      </c>
      <c r="C70" s="193"/>
      <c r="D70" s="59" t="s">
        <v>119</v>
      </c>
      <c r="E70" s="29"/>
      <c r="F70" s="25">
        <v>46</v>
      </c>
    </row>
    <row r="71" spans="2:6">
      <c r="B71" s="192" t="s">
        <v>121</v>
      </c>
      <c r="C71" s="193"/>
      <c r="D71" s="59" t="s">
        <v>119</v>
      </c>
      <c r="E71" s="29"/>
      <c r="F71" s="25">
        <v>46</v>
      </c>
    </row>
    <row r="73" spans="2:6">
      <c r="C73" t="s">
        <v>208</v>
      </c>
    </row>
    <row r="74" spans="2:6">
      <c r="C74" t="s">
        <v>156</v>
      </c>
    </row>
    <row r="75" spans="2:6">
      <c r="C75" t="s">
        <v>155</v>
      </c>
    </row>
    <row r="77" spans="2:6">
      <c r="C77" t="s">
        <v>157</v>
      </c>
    </row>
    <row r="78" spans="2:6">
      <c r="C78" t="s">
        <v>155</v>
      </c>
    </row>
    <row r="80" spans="2:6">
      <c r="C80" t="s">
        <v>176</v>
      </c>
    </row>
    <row r="81" spans="2:6">
      <c r="C81" t="s">
        <v>120</v>
      </c>
    </row>
    <row r="83" spans="2:6">
      <c r="C83" t="s">
        <v>147</v>
      </c>
    </row>
    <row r="84" spans="2:6">
      <c r="C84" t="s">
        <v>120</v>
      </c>
    </row>
    <row r="87" spans="2:6">
      <c r="B87" t="s">
        <v>215</v>
      </c>
    </row>
    <row r="88" spans="2:6">
      <c r="B88" t="s">
        <v>245</v>
      </c>
    </row>
    <row r="89" spans="2:6">
      <c r="B89" t="s">
        <v>216</v>
      </c>
    </row>
    <row r="90" spans="2:6">
      <c r="B90" s="210" t="s">
        <v>117</v>
      </c>
      <c r="C90" s="211"/>
      <c r="D90" s="214" t="s">
        <v>118</v>
      </c>
      <c r="E90" s="216" t="s">
        <v>200</v>
      </c>
      <c r="F90" s="211"/>
    </row>
    <row r="91" spans="2:6">
      <c r="B91" s="212"/>
      <c r="C91" s="213"/>
      <c r="D91" s="215"/>
      <c r="E91" s="212"/>
      <c r="F91" s="213"/>
    </row>
    <row r="92" spans="2:6">
      <c r="B92" s="192" t="s">
        <v>115</v>
      </c>
      <c r="C92" s="193"/>
      <c r="D92" s="59" t="s">
        <v>119</v>
      </c>
      <c r="E92" s="29"/>
      <c r="F92" s="25">
        <v>46</v>
      </c>
    </row>
    <row r="93" spans="2:6">
      <c r="B93" s="192" t="s">
        <v>131</v>
      </c>
      <c r="C93" s="193"/>
      <c r="D93" s="59" t="s">
        <v>158</v>
      </c>
      <c r="E93" s="29"/>
      <c r="F93" s="25">
        <v>50</v>
      </c>
    </row>
    <row r="95" spans="2:6">
      <c r="C95" t="s">
        <v>208</v>
      </c>
    </row>
    <row r="96" spans="2:6">
      <c r="C96" s="62" t="s">
        <v>170</v>
      </c>
    </row>
    <row r="97" spans="3:3">
      <c r="C97" t="s">
        <v>120</v>
      </c>
    </row>
    <row r="99" spans="3:3">
      <c r="C99" t="s">
        <v>159</v>
      </c>
    </row>
    <row r="100" spans="3:3">
      <c r="C100" t="s">
        <v>160</v>
      </c>
    </row>
  </sheetData>
  <mergeCells count="48"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  <mergeCell ref="H55:J55"/>
    <mergeCell ref="B66:C67"/>
    <mergeCell ref="D66:D67"/>
    <mergeCell ref="E66:F67"/>
    <mergeCell ref="D52:E52"/>
    <mergeCell ref="H52:J52"/>
    <mergeCell ref="H53:J53"/>
    <mergeCell ref="H54:J54"/>
    <mergeCell ref="D53:E53"/>
    <mergeCell ref="D54:E54"/>
    <mergeCell ref="H47:J47"/>
    <mergeCell ref="H48:J48"/>
    <mergeCell ref="H49:J49"/>
    <mergeCell ref="H50:J50"/>
    <mergeCell ref="D51:E51"/>
    <mergeCell ref="H51:J51"/>
    <mergeCell ref="B42:C42"/>
    <mergeCell ref="D42:E42"/>
    <mergeCell ref="I42:J42"/>
    <mergeCell ref="D29:E29"/>
    <mergeCell ref="D30:E30"/>
    <mergeCell ref="B41:C41"/>
    <mergeCell ref="D41:E41"/>
    <mergeCell ref="D34:E34"/>
    <mergeCell ref="I41:J41"/>
    <mergeCell ref="D25:E25"/>
    <mergeCell ref="B4:C4"/>
    <mergeCell ref="D4:E4"/>
    <mergeCell ref="D6:E6"/>
    <mergeCell ref="B18:C18"/>
    <mergeCell ref="D18:E18"/>
    <mergeCell ref="D24:E2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220</v>
      </c>
    </row>
    <row r="3" spans="2:12" ht="14.25" thickBot="1"/>
    <row r="4" spans="2:12" ht="14.25" thickBot="1">
      <c r="B4" s="194" t="s">
        <v>77</v>
      </c>
      <c r="C4" s="195"/>
      <c r="D4" s="195" t="s">
        <v>78</v>
      </c>
      <c r="E4" s="195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82</v>
      </c>
      <c r="C6" s="25"/>
      <c r="D6" s="196" t="s">
        <v>243</v>
      </c>
      <c r="E6" s="197"/>
      <c r="F6" s="34" t="s">
        <v>150</v>
      </c>
      <c r="G6" s="106">
        <v>1</v>
      </c>
      <c r="H6" s="27">
        <f>VLOOKUP(D6,価格表!B8:C20,2,FALSE)</f>
        <v>1100</v>
      </c>
      <c r="I6" s="27">
        <f>G6*H6</f>
        <v>1100</v>
      </c>
      <c r="J6" s="90"/>
    </row>
    <row r="7" spans="2:12">
      <c r="B7" s="24" t="s">
        <v>83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84</v>
      </c>
      <c r="C8" s="25"/>
      <c r="D8" s="29"/>
      <c r="E8" s="25"/>
      <c r="F8" s="34" t="s">
        <v>151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85</v>
      </c>
    </row>
    <row r="9" spans="2:12">
      <c r="B9" s="24"/>
      <c r="C9" s="25"/>
      <c r="D9" s="29"/>
      <c r="E9" s="25"/>
      <c r="F9" s="34"/>
      <c r="G9" s="57"/>
      <c r="H9" s="27"/>
      <c r="I9" s="27"/>
      <c r="J9" s="90"/>
    </row>
    <row r="10" spans="2:12">
      <c r="B10" s="24" t="s">
        <v>86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87</v>
      </c>
      <c r="D12" s="14"/>
      <c r="E12" s="13"/>
      <c r="F12" s="30"/>
      <c r="G12" s="30"/>
      <c r="H12" s="30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88</v>
      </c>
      <c r="J16" s="62"/>
      <c r="L16" t="s">
        <v>188</v>
      </c>
    </row>
    <row r="17" spans="2:18" ht="14.25" thickBot="1">
      <c r="B17" t="s">
        <v>224</v>
      </c>
      <c r="J17" s="94" t="s">
        <v>169</v>
      </c>
    </row>
    <row r="18" spans="2:18" ht="14.25" thickBot="1">
      <c r="B18" s="194" t="s">
        <v>77</v>
      </c>
      <c r="C18" s="195"/>
      <c r="D18" s="195" t="s">
        <v>78</v>
      </c>
      <c r="E18" s="195"/>
      <c r="F18" s="17" t="s">
        <v>0</v>
      </c>
      <c r="G18" s="16" t="s">
        <v>1</v>
      </c>
      <c r="H18" s="16" t="s">
        <v>79</v>
      </c>
      <c r="I18" s="16" t="s">
        <v>80</v>
      </c>
      <c r="J18" s="95" t="s">
        <v>81</v>
      </c>
      <c r="L18" t="s">
        <v>209</v>
      </c>
    </row>
    <row r="19" spans="2:18">
      <c r="B19" s="19" t="s">
        <v>89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90</v>
      </c>
      <c r="C20" s="25"/>
      <c r="D20" s="29"/>
      <c r="E20" s="25"/>
      <c r="F20" s="35" t="s">
        <v>91</v>
      </c>
      <c r="G20" s="26">
        <v>1</v>
      </c>
      <c r="H20" s="36">
        <f ca="1">'R6年3月労務単価'!A4</f>
        <v>27800</v>
      </c>
      <c r="I20" s="37">
        <f ca="1">G20*H20</f>
        <v>27800</v>
      </c>
      <c r="J20" s="97" t="e">
        <f>#REF!</f>
        <v>#REF!</v>
      </c>
    </row>
    <row r="21" spans="2:18">
      <c r="B21" s="24" t="s">
        <v>92</v>
      </c>
      <c r="C21" s="25"/>
      <c r="D21" s="29"/>
      <c r="E21" s="25"/>
      <c r="F21" s="35" t="s">
        <v>91</v>
      </c>
      <c r="G21" s="26">
        <v>2</v>
      </c>
      <c r="H21" s="36">
        <f ca="1">'R6年3月労務単価'!A5</f>
        <v>22200</v>
      </c>
      <c r="I21" s="37">
        <f ca="1">G21*H21</f>
        <v>44400</v>
      </c>
      <c r="J21" s="97" t="e">
        <f>#REF!</f>
        <v>#REF!</v>
      </c>
      <c r="L21" s="35" t="s">
        <v>187</v>
      </c>
      <c r="M21" s="35" t="s">
        <v>78</v>
      </c>
      <c r="N21" s="35" t="s">
        <v>0</v>
      </c>
      <c r="O21" s="35" t="s">
        <v>1</v>
      </c>
      <c r="P21" s="35" t="s">
        <v>79</v>
      </c>
      <c r="Q21" s="35" t="s">
        <v>80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72200</v>
      </c>
      <c r="J22" s="90"/>
      <c r="L22" s="26" t="s">
        <v>189</v>
      </c>
      <c r="M22" s="105"/>
      <c r="N22" s="35" t="s">
        <v>91</v>
      </c>
      <c r="O22" s="26">
        <v>1</v>
      </c>
      <c r="P22" s="36">
        <f ca="1">'R6年3月労務単価'!A6</f>
        <v>25100</v>
      </c>
      <c r="Q22" s="37">
        <f ca="1">O22*P22</f>
        <v>25100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96</v>
      </c>
      <c r="N23" s="35" t="s">
        <v>97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94</v>
      </c>
      <c r="C24" s="25"/>
      <c r="D24" s="192" t="s">
        <v>168</v>
      </c>
      <c r="E24" s="193"/>
      <c r="F24" s="35" t="s">
        <v>95</v>
      </c>
      <c r="G24" s="26">
        <v>200</v>
      </c>
      <c r="H24" s="64">
        <v>170</v>
      </c>
      <c r="I24" s="37">
        <f>G24*H24</f>
        <v>34000</v>
      </c>
      <c r="J24" s="90"/>
      <c r="L24" s="26" t="s">
        <v>98</v>
      </c>
      <c r="M24" s="34"/>
      <c r="N24" s="35" t="s">
        <v>93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92" t="s">
        <v>163</v>
      </c>
      <c r="E25" s="193"/>
      <c r="F25" s="35" t="s">
        <v>113</v>
      </c>
      <c r="G25" s="26">
        <v>46</v>
      </c>
      <c r="H25" s="36">
        <v>3800</v>
      </c>
      <c r="I25" s="37">
        <f>G25*H25</f>
        <v>174800</v>
      </c>
      <c r="J25" s="91" t="s">
        <v>116</v>
      </c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208800</v>
      </c>
      <c r="J26" s="90"/>
      <c r="L26" s="26" t="s">
        <v>87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99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100</v>
      </c>
      <c r="C29" s="25"/>
      <c r="D29" s="200" t="s">
        <v>197</v>
      </c>
      <c r="E29" s="201"/>
      <c r="F29" s="35" t="s">
        <v>93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101</v>
      </c>
    </row>
    <row r="30" spans="2:18">
      <c r="B30" s="24" t="s">
        <v>102</v>
      </c>
      <c r="C30" s="25"/>
      <c r="D30" s="192" t="s">
        <v>194</v>
      </c>
      <c r="E30" s="202"/>
      <c r="F30" s="35" t="s">
        <v>93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103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78</v>
      </c>
      <c r="N32" s="35" t="s">
        <v>0</v>
      </c>
      <c r="O32" s="35" t="s">
        <v>1</v>
      </c>
      <c r="P32" s="35" t="s">
        <v>79</v>
      </c>
      <c r="Q32" s="35" t="s">
        <v>80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91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104</v>
      </c>
      <c r="C34" s="43"/>
      <c r="D34" s="203" t="s">
        <v>175</v>
      </c>
      <c r="E34" s="204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96</v>
      </c>
      <c r="N34" s="35" t="s">
        <v>97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87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98</v>
      </c>
      <c r="M35" s="26"/>
      <c r="N35" s="35" t="s">
        <v>93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105</v>
      </c>
      <c r="I36" s="54" t="e">
        <f ca="1">ROUND(I35/2000,0)</f>
        <v>#REF!</v>
      </c>
      <c r="J36" s="52" t="s">
        <v>106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87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107</v>
      </c>
      <c r="P38" s="118" t="str">
        <f>入力!C18</f>
        <v>近畿</v>
      </c>
      <c r="Q38" s="67">
        <f ca="1">'R6年3月労務単価'!A11</f>
        <v>39000</v>
      </c>
    </row>
    <row r="39" spans="2:18">
      <c r="B39" t="s">
        <v>198</v>
      </c>
      <c r="P39" s="112"/>
      <c r="Q39" s="65"/>
    </row>
    <row r="41" spans="2:18">
      <c r="B41" s="189" t="s">
        <v>108</v>
      </c>
      <c r="C41" s="189"/>
      <c r="D41" s="189" t="s">
        <v>78</v>
      </c>
      <c r="E41" s="189"/>
      <c r="F41" s="35" t="s">
        <v>0</v>
      </c>
      <c r="G41" s="35" t="s">
        <v>1</v>
      </c>
      <c r="H41" s="35" t="s">
        <v>79</v>
      </c>
      <c r="I41" s="189" t="s">
        <v>2</v>
      </c>
      <c r="J41" s="189"/>
      <c r="O41" s="55"/>
    </row>
    <row r="42" spans="2:18">
      <c r="B42" s="198" t="s">
        <v>109</v>
      </c>
      <c r="C42" s="199"/>
      <c r="D42" s="192" t="s">
        <v>110</v>
      </c>
      <c r="E42" s="193"/>
      <c r="F42" s="35" t="s">
        <v>4</v>
      </c>
      <c r="G42" s="26">
        <v>1</v>
      </c>
      <c r="H42" s="63">
        <v>50000</v>
      </c>
      <c r="I42" s="192" t="s">
        <v>111</v>
      </c>
      <c r="J42" s="193"/>
      <c r="L42" s="83" t="s">
        <v>201</v>
      </c>
      <c r="M42" s="220" t="s">
        <v>202</v>
      </c>
      <c r="N42" s="220"/>
      <c r="O42" s="117" t="str">
        <f>入力!C15</f>
        <v>和歌山</v>
      </c>
    </row>
    <row r="43" spans="2:18">
      <c r="M43" s="220" t="s">
        <v>203</v>
      </c>
      <c r="N43" s="220"/>
      <c r="O43" s="62" t="str">
        <f>入力!C27</f>
        <v>令和4年度国土交通省土木工事積算基準</v>
      </c>
    </row>
    <row r="44" spans="2:18">
      <c r="L44" t="s">
        <v>185</v>
      </c>
      <c r="M44" s="220" t="s">
        <v>204</v>
      </c>
      <c r="N44" s="220"/>
      <c r="O44" s="62" t="str">
        <f>入力!C24</f>
        <v>令和6年4月建設物価</v>
      </c>
    </row>
    <row r="45" spans="2:18">
      <c r="M45" s="220" t="s">
        <v>205</v>
      </c>
      <c r="N45" s="220"/>
      <c r="O45" t="str">
        <f>入力!C30</f>
        <v>令和4年度機械等損料表</v>
      </c>
    </row>
    <row r="46" spans="2:18">
      <c r="B46" t="s">
        <v>199</v>
      </c>
      <c r="L46" t="s">
        <v>186</v>
      </c>
    </row>
    <row r="47" spans="2:18">
      <c r="B47" s="189" t="s">
        <v>77</v>
      </c>
      <c r="C47" s="189"/>
      <c r="D47" s="189" t="s">
        <v>78</v>
      </c>
      <c r="E47" s="189"/>
      <c r="F47" s="26" t="s">
        <v>0</v>
      </c>
      <c r="G47" s="26" t="s">
        <v>1</v>
      </c>
      <c r="H47" s="189" t="s">
        <v>2</v>
      </c>
      <c r="I47" s="189"/>
      <c r="J47" s="189"/>
    </row>
    <row r="48" spans="2:18">
      <c r="B48" s="29" t="s">
        <v>90</v>
      </c>
      <c r="C48" s="25"/>
      <c r="D48" s="29"/>
      <c r="E48" s="25"/>
      <c r="F48" s="56" t="s">
        <v>91</v>
      </c>
      <c r="G48" s="26">
        <v>1</v>
      </c>
      <c r="H48" s="189"/>
      <c r="I48" s="189"/>
      <c r="J48" s="189"/>
    </row>
    <row r="49" spans="2:10">
      <c r="B49" s="29" t="s">
        <v>92</v>
      </c>
      <c r="C49" s="25"/>
      <c r="D49" s="29"/>
      <c r="E49" s="25"/>
      <c r="F49" s="40" t="s">
        <v>91</v>
      </c>
      <c r="G49" s="26">
        <v>2</v>
      </c>
      <c r="H49" s="189"/>
      <c r="I49" s="189"/>
      <c r="J49" s="189"/>
    </row>
    <row r="50" spans="2:10">
      <c r="B50" s="29"/>
      <c r="C50" s="25"/>
      <c r="D50" s="29"/>
      <c r="E50" s="25"/>
      <c r="F50" s="40"/>
      <c r="G50" s="26"/>
      <c r="H50" s="189"/>
      <c r="I50" s="189"/>
      <c r="J50" s="189"/>
    </row>
    <row r="51" spans="2:10">
      <c r="B51" s="29" t="s">
        <v>178</v>
      </c>
      <c r="C51" s="25"/>
      <c r="D51" s="200" t="s">
        <v>196</v>
      </c>
      <c r="E51" s="205"/>
      <c r="F51" s="40" t="s">
        <v>93</v>
      </c>
      <c r="G51" s="26">
        <v>1</v>
      </c>
      <c r="H51" s="206" t="s">
        <v>177</v>
      </c>
      <c r="I51" s="207"/>
      <c r="J51" s="208"/>
    </row>
    <row r="52" spans="2:10">
      <c r="B52" s="29" t="s">
        <v>179</v>
      </c>
      <c r="C52" s="25"/>
      <c r="D52" s="192" t="s">
        <v>195</v>
      </c>
      <c r="E52" s="193"/>
      <c r="F52" s="40" t="s">
        <v>93</v>
      </c>
      <c r="G52" s="26">
        <v>0.125</v>
      </c>
      <c r="H52" s="189"/>
      <c r="I52" s="189"/>
      <c r="J52" s="189"/>
    </row>
    <row r="53" spans="2:10">
      <c r="B53" s="29" t="s">
        <v>94</v>
      </c>
      <c r="C53" s="25"/>
      <c r="D53" s="192" t="s">
        <v>112</v>
      </c>
      <c r="E53" s="193"/>
      <c r="F53" s="40" t="s">
        <v>95</v>
      </c>
      <c r="G53" s="26">
        <v>200</v>
      </c>
      <c r="H53" s="189"/>
      <c r="I53" s="189"/>
      <c r="J53" s="189"/>
    </row>
    <row r="54" spans="2:10">
      <c r="B54" s="29" t="s">
        <v>180</v>
      </c>
      <c r="C54" s="25"/>
      <c r="D54" s="218" t="s">
        <v>181</v>
      </c>
      <c r="E54" s="219"/>
      <c r="F54" s="35" t="s">
        <v>113</v>
      </c>
      <c r="G54" s="103" t="s">
        <v>211</v>
      </c>
      <c r="H54" s="217" t="s">
        <v>164</v>
      </c>
      <c r="I54" s="217"/>
      <c r="J54" s="217"/>
    </row>
    <row r="55" spans="2:10">
      <c r="B55" s="29" t="s">
        <v>180</v>
      </c>
      <c r="C55" s="25"/>
      <c r="D55" s="218" t="s">
        <v>182</v>
      </c>
      <c r="E55" s="219"/>
      <c r="F55" s="35" t="s">
        <v>113</v>
      </c>
      <c r="G55" s="103" t="s">
        <v>212</v>
      </c>
      <c r="H55" s="209" t="s">
        <v>114</v>
      </c>
      <c r="I55" s="207"/>
      <c r="J55" s="208"/>
    </row>
    <row r="57" spans="2:10">
      <c r="B57" t="s">
        <v>226</v>
      </c>
    </row>
    <row r="58" spans="2:10">
      <c r="B58" t="s">
        <v>227</v>
      </c>
    </row>
    <row r="61" spans="2:10">
      <c r="B61" t="s">
        <v>213</v>
      </c>
    </row>
    <row r="63" spans="2:10">
      <c r="B63" t="s">
        <v>214</v>
      </c>
    </row>
    <row r="64" spans="2:10">
      <c r="B64" t="s">
        <v>244</v>
      </c>
    </row>
    <row r="65" spans="2:6">
      <c r="B65" t="s">
        <v>216</v>
      </c>
    </row>
    <row r="66" spans="2:6">
      <c r="B66" s="210" t="s">
        <v>117</v>
      </c>
      <c r="C66" s="211"/>
      <c r="D66" s="214" t="s">
        <v>118</v>
      </c>
      <c r="E66" s="216" t="s">
        <v>200</v>
      </c>
      <c r="F66" s="211"/>
    </row>
    <row r="67" spans="2:6">
      <c r="B67" s="212"/>
      <c r="C67" s="213"/>
      <c r="D67" s="215"/>
      <c r="E67" s="212"/>
      <c r="F67" s="213"/>
    </row>
    <row r="68" spans="2:6">
      <c r="B68" s="192" t="s">
        <v>153</v>
      </c>
      <c r="C68" s="193"/>
      <c r="D68" s="59" t="s">
        <v>154</v>
      </c>
      <c r="E68" s="29"/>
      <c r="F68" s="25">
        <v>38</v>
      </c>
    </row>
    <row r="69" spans="2:6">
      <c r="B69" s="192" t="s">
        <v>127</v>
      </c>
      <c r="C69" s="193"/>
      <c r="D69" s="59" t="s">
        <v>154</v>
      </c>
      <c r="E69" s="29"/>
      <c r="F69" s="25">
        <v>38</v>
      </c>
    </row>
    <row r="70" spans="2:6">
      <c r="B70" s="192" t="s">
        <v>122</v>
      </c>
      <c r="C70" s="193"/>
      <c r="D70" s="59" t="s">
        <v>119</v>
      </c>
      <c r="E70" s="29"/>
      <c r="F70" s="25">
        <v>46</v>
      </c>
    </row>
    <row r="71" spans="2:6">
      <c r="B71" s="192" t="s">
        <v>121</v>
      </c>
      <c r="C71" s="193"/>
      <c r="D71" s="59" t="s">
        <v>119</v>
      </c>
      <c r="E71" s="29"/>
      <c r="F71" s="25">
        <v>46</v>
      </c>
    </row>
    <row r="73" spans="2:6">
      <c r="C73" t="s">
        <v>208</v>
      </c>
    </row>
    <row r="74" spans="2:6">
      <c r="C74" t="s">
        <v>156</v>
      </c>
    </row>
    <row r="75" spans="2:6">
      <c r="C75" t="s">
        <v>155</v>
      </c>
    </row>
    <row r="77" spans="2:6">
      <c r="C77" t="s">
        <v>157</v>
      </c>
    </row>
    <row r="78" spans="2:6">
      <c r="C78" t="s">
        <v>155</v>
      </c>
    </row>
    <row r="80" spans="2:6">
      <c r="C80" t="s">
        <v>176</v>
      </c>
    </row>
    <row r="81" spans="2:6">
      <c r="C81" t="s">
        <v>120</v>
      </c>
    </row>
    <row r="83" spans="2:6">
      <c r="C83" t="s">
        <v>147</v>
      </c>
    </row>
    <row r="84" spans="2:6">
      <c r="C84" t="s">
        <v>120</v>
      </c>
    </row>
    <row r="87" spans="2:6">
      <c r="B87" t="s">
        <v>215</v>
      </c>
    </row>
    <row r="88" spans="2:6">
      <c r="B88" t="s">
        <v>245</v>
      </c>
    </row>
    <row r="89" spans="2:6">
      <c r="B89" t="s">
        <v>216</v>
      </c>
    </row>
    <row r="90" spans="2:6">
      <c r="B90" s="210" t="s">
        <v>117</v>
      </c>
      <c r="C90" s="211"/>
      <c r="D90" s="214" t="s">
        <v>118</v>
      </c>
      <c r="E90" s="216" t="s">
        <v>200</v>
      </c>
      <c r="F90" s="211"/>
    </row>
    <row r="91" spans="2:6">
      <c r="B91" s="212"/>
      <c r="C91" s="213"/>
      <c r="D91" s="215"/>
      <c r="E91" s="212"/>
      <c r="F91" s="213"/>
    </row>
    <row r="92" spans="2:6">
      <c r="B92" s="192" t="s">
        <v>115</v>
      </c>
      <c r="C92" s="193"/>
      <c r="D92" s="59" t="s">
        <v>119</v>
      </c>
      <c r="E92" s="29"/>
      <c r="F92" s="25">
        <v>46</v>
      </c>
    </row>
    <row r="93" spans="2:6">
      <c r="B93" s="192" t="s">
        <v>131</v>
      </c>
      <c r="C93" s="193"/>
      <c r="D93" s="59" t="s">
        <v>158</v>
      </c>
      <c r="E93" s="29"/>
      <c r="F93" s="25">
        <v>50</v>
      </c>
    </row>
    <row r="95" spans="2:6">
      <c r="C95" t="s">
        <v>208</v>
      </c>
    </row>
    <row r="96" spans="2:6">
      <c r="C96" s="62" t="s">
        <v>170</v>
      </c>
    </row>
    <row r="97" spans="3:3">
      <c r="C97" t="s">
        <v>120</v>
      </c>
    </row>
    <row r="99" spans="3:3">
      <c r="C99" t="s">
        <v>159</v>
      </c>
    </row>
    <row r="100" spans="3:3">
      <c r="C100" t="s">
        <v>160</v>
      </c>
    </row>
  </sheetData>
  <mergeCells count="48">
    <mergeCell ref="M42:N42"/>
    <mergeCell ref="M43:N43"/>
    <mergeCell ref="M44:N44"/>
    <mergeCell ref="M45:N45"/>
    <mergeCell ref="B70:C70"/>
    <mergeCell ref="H53:J53"/>
    <mergeCell ref="H54:J54"/>
    <mergeCell ref="H55:J55"/>
    <mergeCell ref="H48:J48"/>
    <mergeCell ref="H49:J49"/>
    <mergeCell ref="H51:J51"/>
    <mergeCell ref="H52:J52"/>
    <mergeCell ref="H50:J50"/>
    <mergeCell ref="B93:C93"/>
    <mergeCell ref="D90:D91"/>
    <mergeCell ref="D51:E51"/>
    <mergeCell ref="D52:E52"/>
    <mergeCell ref="B47:C47"/>
    <mergeCell ref="B68:C68"/>
    <mergeCell ref="B41:C41"/>
    <mergeCell ref="D41:E41"/>
    <mergeCell ref="B92:C92"/>
    <mergeCell ref="D47:E47"/>
    <mergeCell ref="E90:F91"/>
    <mergeCell ref="B69:C69"/>
    <mergeCell ref="B71:C71"/>
    <mergeCell ref="B90:C91"/>
    <mergeCell ref="B42:C42"/>
    <mergeCell ref="D42:E42"/>
    <mergeCell ref="D53:E53"/>
    <mergeCell ref="D54:E54"/>
    <mergeCell ref="D55:E55"/>
    <mergeCell ref="B66:C67"/>
    <mergeCell ref="D66:D67"/>
    <mergeCell ref="E66:F67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H47:J47"/>
    <mergeCell ref="I41:J41"/>
    <mergeCell ref="I42:J42"/>
    <mergeCell ref="D34:E3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221</v>
      </c>
    </row>
    <row r="3" spans="2:12" ht="14.25" thickBot="1"/>
    <row r="4" spans="2:12" ht="14.25" thickBot="1">
      <c r="B4" s="194" t="s">
        <v>77</v>
      </c>
      <c r="C4" s="195"/>
      <c r="D4" s="195" t="s">
        <v>78</v>
      </c>
      <c r="E4" s="195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82</v>
      </c>
      <c r="C6" s="25"/>
      <c r="D6" s="196" t="s">
        <v>241</v>
      </c>
      <c r="E6" s="197"/>
      <c r="F6" s="34" t="s">
        <v>146</v>
      </c>
      <c r="G6" s="106">
        <v>1</v>
      </c>
      <c r="H6" s="27">
        <f>VLOOKUP(D6,価格表!B8:C20,2,FALSE)</f>
        <v>1140</v>
      </c>
      <c r="I6" s="27">
        <f>G6*H6</f>
        <v>1140</v>
      </c>
      <c r="J6" s="90"/>
    </row>
    <row r="7" spans="2:12">
      <c r="B7" s="24" t="s">
        <v>83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84</v>
      </c>
      <c r="C8" s="25"/>
      <c r="D8" s="29"/>
      <c r="E8" s="25"/>
      <c r="F8" s="34" t="s">
        <v>146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85</v>
      </c>
    </row>
    <row r="9" spans="2:12">
      <c r="B9" s="24"/>
      <c r="C9" s="25"/>
      <c r="D9" s="29"/>
      <c r="E9" s="25"/>
      <c r="F9" s="34"/>
      <c r="G9" s="57"/>
      <c r="H9" s="27"/>
      <c r="I9" s="27"/>
      <c r="J9" s="90"/>
    </row>
    <row r="10" spans="2:12">
      <c r="B10" s="24" t="s">
        <v>86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87</v>
      </c>
      <c r="D12" s="14"/>
      <c r="E12" s="13"/>
      <c r="F12" s="30"/>
      <c r="G12" s="30"/>
      <c r="H12" s="30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88</v>
      </c>
      <c r="J16" s="62"/>
      <c r="L16" t="s">
        <v>188</v>
      </c>
    </row>
    <row r="17" spans="2:18" ht="14.25" thickBot="1">
      <c r="B17" t="s">
        <v>225</v>
      </c>
      <c r="J17" s="94" t="s">
        <v>169</v>
      </c>
    </row>
    <row r="18" spans="2:18" ht="14.25" thickBot="1">
      <c r="B18" s="194" t="s">
        <v>77</v>
      </c>
      <c r="C18" s="195"/>
      <c r="D18" s="195" t="s">
        <v>78</v>
      </c>
      <c r="E18" s="195"/>
      <c r="F18" s="17" t="s">
        <v>0</v>
      </c>
      <c r="G18" s="16" t="s">
        <v>1</v>
      </c>
      <c r="H18" s="16" t="s">
        <v>79</v>
      </c>
      <c r="I18" s="16" t="s">
        <v>80</v>
      </c>
      <c r="J18" s="95" t="s">
        <v>81</v>
      </c>
      <c r="L18" t="s">
        <v>209</v>
      </c>
    </row>
    <row r="19" spans="2:18">
      <c r="B19" s="19" t="s">
        <v>89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90</v>
      </c>
      <c r="C20" s="25"/>
      <c r="D20" s="29"/>
      <c r="E20" s="25"/>
      <c r="F20" s="35" t="s">
        <v>91</v>
      </c>
      <c r="G20" s="26">
        <v>1</v>
      </c>
      <c r="H20" s="36">
        <f ca="1">'R6年3月労務単価'!A4</f>
        <v>27800</v>
      </c>
      <c r="I20" s="37">
        <f ca="1">G20*H20</f>
        <v>27800</v>
      </c>
      <c r="J20" s="97" t="e">
        <f>#REF!</f>
        <v>#REF!</v>
      </c>
    </row>
    <row r="21" spans="2:18">
      <c r="B21" s="24" t="s">
        <v>92</v>
      </c>
      <c r="C21" s="25"/>
      <c r="D21" s="29"/>
      <c r="E21" s="25"/>
      <c r="F21" s="35" t="s">
        <v>91</v>
      </c>
      <c r="G21" s="26">
        <v>2</v>
      </c>
      <c r="H21" s="36">
        <f ca="1">'R6年3月労務単価'!A5</f>
        <v>22200</v>
      </c>
      <c r="I21" s="37">
        <f ca="1">G21*H21</f>
        <v>44400</v>
      </c>
      <c r="J21" s="97" t="e">
        <f>#REF!</f>
        <v>#REF!</v>
      </c>
      <c r="L21" s="35" t="s">
        <v>187</v>
      </c>
      <c r="M21" s="35" t="s">
        <v>78</v>
      </c>
      <c r="N21" s="35" t="s">
        <v>0</v>
      </c>
      <c r="O21" s="35" t="s">
        <v>1</v>
      </c>
      <c r="P21" s="35" t="s">
        <v>79</v>
      </c>
      <c r="Q21" s="35" t="s">
        <v>80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72200</v>
      </c>
      <c r="J22" s="90"/>
      <c r="L22" s="26" t="s">
        <v>189</v>
      </c>
      <c r="M22" s="105"/>
      <c r="N22" s="35" t="s">
        <v>91</v>
      </c>
      <c r="O22" s="26">
        <v>1</v>
      </c>
      <c r="P22" s="36">
        <f ca="1">'R6年3月労務単価'!A6</f>
        <v>25100</v>
      </c>
      <c r="Q22" s="37">
        <f ca="1">O22*P22</f>
        <v>25100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96</v>
      </c>
      <c r="N23" s="35" t="s">
        <v>97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94</v>
      </c>
      <c r="C24" s="25"/>
      <c r="D24" s="192" t="s">
        <v>168</v>
      </c>
      <c r="E24" s="193"/>
      <c r="F24" s="35" t="s">
        <v>95</v>
      </c>
      <c r="G24" s="26">
        <v>200</v>
      </c>
      <c r="H24" s="64">
        <v>170</v>
      </c>
      <c r="I24" s="37">
        <f>G24*H24</f>
        <v>34000</v>
      </c>
      <c r="J24" s="90"/>
      <c r="L24" s="26" t="s">
        <v>98</v>
      </c>
      <c r="M24" s="34"/>
      <c r="N24" s="35" t="s">
        <v>93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92" t="s">
        <v>171</v>
      </c>
      <c r="E25" s="193"/>
      <c r="F25" s="35" t="s">
        <v>113</v>
      </c>
      <c r="G25" s="26">
        <v>50</v>
      </c>
      <c r="H25" s="36">
        <v>3800</v>
      </c>
      <c r="I25" s="37">
        <f>G25*H25</f>
        <v>190000</v>
      </c>
      <c r="J25" s="91" t="s">
        <v>116</v>
      </c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224000</v>
      </c>
      <c r="J26" s="90"/>
      <c r="L26" s="26" t="s">
        <v>87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99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100</v>
      </c>
      <c r="C29" s="25"/>
      <c r="D29" s="200" t="s">
        <v>197</v>
      </c>
      <c r="E29" s="201"/>
      <c r="F29" s="35" t="s">
        <v>93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101</v>
      </c>
    </row>
    <row r="30" spans="2:18">
      <c r="B30" s="24" t="s">
        <v>102</v>
      </c>
      <c r="C30" s="25"/>
      <c r="D30" s="192" t="s">
        <v>194</v>
      </c>
      <c r="E30" s="202"/>
      <c r="F30" s="35" t="s">
        <v>93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103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78</v>
      </c>
      <c r="N32" s="35" t="s">
        <v>0</v>
      </c>
      <c r="O32" s="35" t="s">
        <v>1</v>
      </c>
      <c r="P32" s="35" t="s">
        <v>79</v>
      </c>
      <c r="Q32" s="35" t="s">
        <v>80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91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104</v>
      </c>
      <c r="C34" s="43"/>
      <c r="D34" s="203" t="s">
        <v>175</v>
      </c>
      <c r="E34" s="204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96</v>
      </c>
      <c r="N34" s="35" t="s">
        <v>97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87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98</v>
      </c>
      <c r="M35" s="26"/>
      <c r="N35" s="35" t="s">
        <v>93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105</v>
      </c>
      <c r="I36" s="54" t="e">
        <f ca="1">ROUND(I35/2000,0)</f>
        <v>#REF!</v>
      </c>
      <c r="J36" s="52" t="s">
        <v>106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87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107</v>
      </c>
      <c r="P38" s="118" t="str">
        <f>入力!C18</f>
        <v>近畿</v>
      </c>
      <c r="Q38" s="67">
        <f ca="1">'R6年3月労務単価'!A11</f>
        <v>39000</v>
      </c>
    </row>
    <row r="39" spans="2:18">
      <c r="B39" t="s">
        <v>198</v>
      </c>
      <c r="P39" s="112"/>
      <c r="Q39" s="65"/>
    </row>
    <row r="41" spans="2:18">
      <c r="B41" s="189" t="s">
        <v>108</v>
      </c>
      <c r="C41" s="189"/>
      <c r="D41" s="189" t="s">
        <v>78</v>
      </c>
      <c r="E41" s="189"/>
      <c r="F41" s="35" t="s">
        <v>0</v>
      </c>
      <c r="G41" s="35" t="s">
        <v>1</v>
      </c>
      <c r="H41" s="35" t="s">
        <v>79</v>
      </c>
      <c r="I41" s="189" t="s">
        <v>2</v>
      </c>
      <c r="J41" s="189"/>
      <c r="O41" s="55"/>
    </row>
    <row r="42" spans="2:18">
      <c r="B42" s="198" t="s">
        <v>109</v>
      </c>
      <c r="C42" s="199"/>
      <c r="D42" s="192" t="s">
        <v>110</v>
      </c>
      <c r="E42" s="193"/>
      <c r="F42" s="35" t="s">
        <v>4</v>
      </c>
      <c r="G42" s="26">
        <v>1</v>
      </c>
      <c r="H42" s="63">
        <v>50000</v>
      </c>
      <c r="I42" s="192" t="s">
        <v>111</v>
      </c>
      <c r="J42" s="193"/>
      <c r="L42" s="83" t="s">
        <v>201</v>
      </c>
      <c r="M42" s="220" t="s">
        <v>202</v>
      </c>
      <c r="N42" s="220"/>
      <c r="O42" s="119" t="str">
        <f>入力!C15</f>
        <v>和歌山</v>
      </c>
    </row>
    <row r="43" spans="2:18">
      <c r="M43" s="220" t="s">
        <v>203</v>
      </c>
      <c r="N43" s="220"/>
      <c r="O43" s="62" t="str">
        <f>入力!C27</f>
        <v>令和4年度国土交通省土木工事積算基準</v>
      </c>
    </row>
    <row r="44" spans="2:18">
      <c r="L44" t="s">
        <v>185</v>
      </c>
      <c r="M44" s="220" t="s">
        <v>204</v>
      </c>
      <c r="N44" s="220"/>
      <c r="O44" s="62" t="str">
        <f>入力!C24</f>
        <v>令和6年4月建設物価</v>
      </c>
    </row>
    <row r="45" spans="2:18">
      <c r="M45" s="220" t="s">
        <v>205</v>
      </c>
      <c r="N45" s="220"/>
      <c r="O45" t="str">
        <f>入力!C30</f>
        <v>令和4年度機械等損料表</v>
      </c>
    </row>
    <row r="46" spans="2:18">
      <c r="B46" t="s">
        <v>199</v>
      </c>
      <c r="L46" t="s">
        <v>186</v>
      </c>
    </row>
    <row r="47" spans="2:18">
      <c r="B47" s="189" t="s">
        <v>77</v>
      </c>
      <c r="C47" s="189"/>
      <c r="D47" s="189" t="s">
        <v>78</v>
      </c>
      <c r="E47" s="189"/>
      <c r="F47" s="26" t="s">
        <v>0</v>
      </c>
      <c r="G47" s="26" t="s">
        <v>1</v>
      </c>
      <c r="H47" s="189" t="s">
        <v>2</v>
      </c>
      <c r="I47" s="189"/>
      <c r="J47" s="189"/>
    </row>
    <row r="48" spans="2:18">
      <c r="B48" s="29" t="s">
        <v>90</v>
      </c>
      <c r="C48" s="25"/>
      <c r="D48" s="29"/>
      <c r="E48" s="25"/>
      <c r="F48" s="56" t="s">
        <v>91</v>
      </c>
      <c r="G48" s="26">
        <v>1</v>
      </c>
      <c r="H48" s="189"/>
      <c r="I48" s="189"/>
      <c r="J48" s="189"/>
    </row>
    <row r="49" spans="2:10">
      <c r="B49" s="29" t="s">
        <v>92</v>
      </c>
      <c r="C49" s="25"/>
      <c r="D49" s="29"/>
      <c r="E49" s="25"/>
      <c r="F49" s="40" t="s">
        <v>91</v>
      </c>
      <c r="G49" s="26">
        <v>2</v>
      </c>
      <c r="H49" s="189"/>
      <c r="I49" s="189"/>
      <c r="J49" s="189"/>
    </row>
    <row r="50" spans="2:10">
      <c r="B50" s="29"/>
      <c r="C50" s="25"/>
      <c r="D50" s="29"/>
      <c r="E50" s="25"/>
      <c r="F50" s="40"/>
      <c r="G50" s="26"/>
      <c r="H50" s="189"/>
      <c r="I50" s="189"/>
      <c r="J50" s="189"/>
    </row>
    <row r="51" spans="2:10">
      <c r="B51" s="29" t="s">
        <v>178</v>
      </c>
      <c r="C51" s="25"/>
      <c r="D51" s="200" t="s">
        <v>196</v>
      </c>
      <c r="E51" s="205"/>
      <c r="F51" s="40" t="s">
        <v>93</v>
      </c>
      <c r="G51" s="26">
        <v>1</v>
      </c>
      <c r="H51" s="206" t="s">
        <v>177</v>
      </c>
      <c r="I51" s="207"/>
      <c r="J51" s="208"/>
    </row>
    <row r="52" spans="2:10">
      <c r="B52" s="29" t="s">
        <v>179</v>
      </c>
      <c r="C52" s="25"/>
      <c r="D52" s="192" t="s">
        <v>195</v>
      </c>
      <c r="E52" s="193"/>
      <c r="F52" s="40" t="s">
        <v>93</v>
      </c>
      <c r="G52" s="26">
        <v>0.125</v>
      </c>
      <c r="H52" s="189"/>
      <c r="I52" s="189"/>
      <c r="J52" s="189"/>
    </row>
    <row r="53" spans="2:10">
      <c r="B53" s="29" t="s">
        <v>94</v>
      </c>
      <c r="C53" s="25"/>
      <c r="D53" s="192" t="s">
        <v>112</v>
      </c>
      <c r="E53" s="193"/>
      <c r="F53" s="40" t="s">
        <v>95</v>
      </c>
      <c r="G53" s="26">
        <v>200</v>
      </c>
      <c r="H53" s="189"/>
      <c r="I53" s="189"/>
      <c r="J53" s="189"/>
    </row>
    <row r="54" spans="2:10">
      <c r="B54" s="29" t="s">
        <v>180</v>
      </c>
      <c r="C54" s="25"/>
      <c r="D54" s="218" t="s">
        <v>181</v>
      </c>
      <c r="E54" s="219"/>
      <c r="F54" s="35" t="s">
        <v>113</v>
      </c>
      <c r="G54" s="103" t="s">
        <v>211</v>
      </c>
      <c r="H54" s="217" t="s">
        <v>164</v>
      </c>
      <c r="I54" s="217"/>
      <c r="J54" s="217"/>
    </row>
    <row r="55" spans="2:10">
      <c r="B55" s="29" t="s">
        <v>180</v>
      </c>
      <c r="C55" s="25"/>
      <c r="D55" s="218" t="s">
        <v>182</v>
      </c>
      <c r="E55" s="219"/>
      <c r="F55" s="35" t="s">
        <v>113</v>
      </c>
      <c r="G55" s="103" t="s">
        <v>212</v>
      </c>
      <c r="H55" s="209" t="s">
        <v>114</v>
      </c>
      <c r="I55" s="207"/>
      <c r="J55" s="208"/>
    </row>
    <row r="57" spans="2:10">
      <c r="B57" t="s">
        <v>226</v>
      </c>
    </row>
    <row r="58" spans="2:10">
      <c r="B58" t="s">
        <v>227</v>
      </c>
    </row>
    <row r="61" spans="2:10">
      <c r="B61" t="s">
        <v>213</v>
      </c>
    </row>
    <row r="63" spans="2:10">
      <c r="B63" t="s">
        <v>214</v>
      </c>
    </row>
    <row r="64" spans="2:10">
      <c r="B64" t="s">
        <v>244</v>
      </c>
    </row>
    <row r="65" spans="2:6">
      <c r="B65" t="s">
        <v>216</v>
      </c>
    </row>
    <row r="66" spans="2:6">
      <c r="B66" s="210" t="s">
        <v>117</v>
      </c>
      <c r="C66" s="211"/>
      <c r="D66" s="214" t="s">
        <v>118</v>
      </c>
      <c r="E66" s="216" t="s">
        <v>200</v>
      </c>
      <c r="F66" s="211"/>
    </row>
    <row r="67" spans="2:6">
      <c r="B67" s="212"/>
      <c r="C67" s="213"/>
      <c r="D67" s="215"/>
      <c r="E67" s="212"/>
      <c r="F67" s="213"/>
    </row>
    <row r="68" spans="2:6">
      <c r="B68" s="192" t="s">
        <v>153</v>
      </c>
      <c r="C68" s="193"/>
      <c r="D68" s="59" t="s">
        <v>154</v>
      </c>
      <c r="E68" s="29"/>
      <c r="F68" s="25">
        <v>38</v>
      </c>
    </row>
    <row r="69" spans="2:6">
      <c r="B69" s="192" t="s">
        <v>127</v>
      </c>
      <c r="C69" s="193"/>
      <c r="D69" s="59" t="s">
        <v>154</v>
      </c>
      <c r="E69" s="29"/>
      <c r="F69" s="25">
        <v>38</v>
      </c>
    </row>
    <row r="70" spans="2:6">
      <c r="B70" s="192" t="s">
        <v>122</v>
      </c>
      <c r="C70" s="193"/>
      <c r="D70" s="59" t="s">
        <v>119</v>
      </c>
      <c r="E70" s="29"/>
      <c r="F70" s="25">
        <v>46</v>
      </c>
    </row>
    <row r="71" spans="2:6">
      <c r="B71" s="192" t="s">
        <v>121</v>
      </c>
      <c r="C71" s="193"/>
      <c r="D71" s="59" t="s">
        <v>119</v>
      </c>
      <c r="E71" s="29"/>
      <c r="F71" s="25">
        <v>46</v>
      </c>
    </row>
    <row r="73" spans="2:6">
      <c r="C73" t="s">
        <v>208</v>
      </c>
    </row>
    <row r="74" spans="2:6">
      <c r="C74" t="s">
        <v>156</v>
      </c>
    </row>
    <row r="75" spans="2:6">
      <c r="C75" t="s">
        <v>155</v>
      </c>
    </row>
    <row r="77" spans="2:6">
      <c r="C77" t="s">
        <v>157</v>
      </c>
    </row>
    <row r="78" spans="2:6">
      <c r="C78" t="s">
        <v>155</v>
      </c>
    </row>
    <row r="80" spans="2:6">
      <c r="C80" t="s">
        <v>176</v>
      </c>
    </row>
    <row r="81" spans="2:6">
      <c r="C81" t="s">
        <v>120</v>
      </c>
    </row>
    <row r="83" spans="2:6">
      <c r="C83" t="s">
        <v>147</v>
      </c>
    </row>
    <row r="84" spans="2:6">
      <c r="C84" t="s">
        <v>120</v>
      </c>
    </row>
    <row r="87" spans="2:6">
      <c r="B87" t="s">
        <v>215</v>
      </c>
    </row>
    <row r="88" spans="2:6">
      <c r="B88" t="s">
        <v>245</v>
      </c>
    </row>
    <row r="89" spans="2:6">
      <c r="B89" t="s">
        <v>216</v>
      </c>
    </row>
    <row r="90" spans="2:6">
      <c r="B90" s="210" t="s">
        <v>117</v>
      </c>
      <c r="C90" s="211"/>
      <c r="D90" s="214" t="s">
        <v>118</v>
      </c>
      <c r="E90" s="216" t="s">
        <v>200</v>
      </c>
      <c r="F90" s="211"/>
    </row>
    <row r="91" spans="2:6">
      <c r="B91" s="212"/>
      <c r="C91" s="213"/>
      <c r="D91" s="215"/>
      <c r="E91" s="212"/>
      <c r="F91" s="213"/>
    </row>
    <row r="92" spans="2:6">
      <c r="B92" s="192" t="s">
        <v>115</v>
      </c>
      <c r="C92" s="193"/>
      <c r="D92" s="59" t="s">
        <v>119</v>
      </c>
      <c r="E92" s="29"/>
      <c r="F92" s="25">
        <v>46</v>
      </c>
    </row>
    <row r="93" spans="2:6">
      <c r="B93" s="192" t="s">
        <v>131</v>
      </c>
      <c r="C93" s="193"/>
      <c r="D93" s="59" t="s">
        <v>158</v>
      </c>
      <c r="E93" s="29"/>
      <c r="F93" s="25">
        <v>50</v>
      </c>
    </row>
    <row r="95" spans="2:6">
      <c r="C95" t="s">
        <v>208</v>
      </c>
    </row>
    <row r="96" spans="2:6">
      <c r="C96" s="62" t="s">
        <v>170</v>
      </c>
    </row>
    <row r="97" spans="3:3">
      <c r="C97" t="s">
        <v>120</v>
      </c>
    </row>
    <row r="99" spans="3:3">
      <c r="C99" t="s">
        <v>159</v>
      </c>
    </row>
    <row r="100" spans="3:3">
      <c r="C100" t="s">
        <v>160</v>
      </c>
    </row>
  </sheetData>
  <mergeCells count="48"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  <mergeCell ref="H55:J55"/>
    <mergeCell ref="B66:C67"/>
    <mergeCell ref="D66:D67"/>
    <mergeCell ref="E66:F67"/>
    <mergeCell ref="D34:E34"/>
    <mergeCell ref="D53:E53"/>
    <mergeCell ref="D54:E54"/>
    <mergeCell ref="D51:E51"/>
    <mergeCell ref="I42:J42"/>
    <mergeCell ref="H54:J54"/>
    <mergeCell ref="B41:C41"/>
    <mergeCell ref="D41:E41"/>
    <mergeCell ref="I41:J41"/>
    <mergeCell ref="B42:C42"/>
    <mergeCell ref="D42:E42"/>
    <mergeCell ref="D24:E24"/>
    <mergeCell ref="H53:J53"/>
    <mergeCell ref="D25:E25"/>
    <mergeCell ref="D29:E29"/>
    <mergeCell ref="D30:E30"/>
    <mergeCell ref="H47:J47"/>
    <mergeCell ref="H48:J48"/>
    <mergeCell ref="H49:J49"/>
    <mergeCell ref="H50:J50"/>
    <mergeCell ref="H51:J51"/>
    <mergeCell ref="D52:E52"/>
    <mergeCell ref="H52:J52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90"/>
  <sheetViews>
    <sheetView topLeftCell="A16"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149</v>
      </c>
    </row>
    <row r="3" spans="2:12" ht="14.25" thickBot="1"/>
    <row r="4" spans="2:12" ht="14.25" thickBot="1">
      <c r="B4" s="194" t="s">
        <v>77</v>
      </c>
      <c r="C4" s="195"/>
      <c r="D4" s="195" t="s">
        <v>78</v>
      </c>
      <c r="E4" s="195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82</v>
      </c>
      <c r="C6" s="25"/>
      <c r="D6" s="196" t="s">
        <v>234</v>
      </c>
      <c r="E6" s="197"/>
      <c r="F6" s="34" t="s">
        <v>146</v>
      </c>
      <c r="G6" s="106">
        <v>1</v>
      </c>
      <c r="H6" s="27">
        <f>VLOOKUP(D6,価格表!B8:C20,2,FALSE)</f>
        <v>1650</v>
      </c>
      <c r="I6" s="27">
        <f>G6*H6</f>
        <v>1650</v>
      </c>
      <c r="J6" s="90"/>
    </row>
    <row r="7" spans="2:12">
      <c r="B7" s="24" t="s">
        <v>83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84</v>
      </c>
      <c r="C8" s="25"/>
      <c r="D8" s="29"/>
      <c r="E8" s="25"/>
      <c r="F8" s="34" t="s">
        <v>146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85</v>
      </c>
    </row>
    <row r="9" spans="2:12">
      <c r="B9" s="24"/>
      <c r="C9" s="25"/>
      <c r="D9" s="29"/>
      <c r="E9" s="25"/>
      <c r="F9" s="34"/>
      <c r="G9" s="27"/>
      <c r="H9" s="27"/>
      <c r="I9" s="27"/>
      <c r="J9" s="90"/>
    </row>
    <row r="10" spans="2:12">
      <c r="B10" s="24" t="s">
        <v>86</v>
      </c>
      <c r="C10" s="25"/>
      <c r="D10" s="29"/>
      <c r="E10" s="25"/>
      <c r="F10" s="34" t="s">
        <v>4</v>
      </c>
      <c r="G10" s="2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7"/>
      <c r="H11" s="27"/>
      <c r="I11" s="27"/>
      <c r="J11" s="90"/>
    </row>
    <row r="12" spans="2:12" ht="14.25" thickBot="1">
      <c r="B12" s="12"/>
      <c r="C12" s="13" t="s">
        <v>87</v>
      </c>
      <c r="D12" s="14"/>
      <c r="E12" s="13"/>
      <c r="F12" s="30"/>
      <c r="G12" s="31"/>
      <c r="H12" s="31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88</v>
      </c>
      <c r="J16" s="62"/>
      <c r="L16" t="s">
        <v>188</v>
      </c>
    </row>
    <row r="17" spans="2:18" ht="14.25" thickBot="1">
      <c r="B17" t="s">
        <v>222</v>
      </c>
      <c r="J17" s="94" t="s">
        <v>169</v>
      </c>
    </row>
    <row r="18" spans="2:18" ht="14.25" thickBot="1">
      <c r="B18" s="194" t="s">
        <v>77</v>
      </c>
      <c r="C18" s="195"/>
      <c r="D18" s="195" t="s">
        <v>78</v>
      </c>
      <c r="E18" s="195"/>
      <c r="F18" s="17" t="s">
        <v>0</v>
      </c>
      <c r="G18" s="16" t="s">
        <v>1</v>
      </c>
      <c r="H18" s="16" t="s">
        <v>79</v>
      </c>
      <c r="I18" s="16" t="s">
        <v>80</v>
      </c>
      <c r="J18" s="95" t="s">
        <v>81</v>
      </c>
      <c r="L18" t="s">
        <v>209</v>
      </c>
    </row>
    <row r="19" spans="2:18">
      <c r="B19" s="19" t="s">
        <v>89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90</v>
      </c>
      <c r="C20" s="25"/>
      <c r="D20" s="29"/>
      <c r="E20" s="25"/>
      <c r="F20" s="35" t="s">
        <v>91</v>
      </c>
      <c r="G20" s="26">
        <v>1</v>
      </c>
      <c r="H20" s="36">
        <f ca="1">'R6年3月労務単価'!A4</f>
        <v>27800</v>
      </c>
      <c r="I20" s="37">
        <f ca="1">G20*H20</f>
        <v>27800</v>
      </c>
      <c r="J20" s="97" t="e">
        <f>#REF!</f>
        <v>#REF!</v>
      </c>
    </row>
    <row r="21" spans="2:18">
      <c r="B21" s="24" t="s">
        <v>92</v>
      </c>
      <c r="C21" s="25"/>
      <c r="D21" s="29"/>
      <c r="E21" s="25"/>
      <c r="F21" s="35" t="s">
        <v>91</v>
      </c>
      <c r="G21" s="26">
        <v>2</v>
      </c>
      <c r="H21" s="36">
        <f ca="1">'R6年3月労務単価'!A5</f>
        <v>22200</v>
      </c>
      <c r="I21" s="37">
        <f ca="1">G21*H21</f>
        <v>44400</v>
      </c>
      <c r="J21" s="97" t="e">
        <f>#REF!</f>
        <v>#REF!</v>
      </c>
      <c r="L21" s="35" t="s">
        <v>187</v>
      </c>
      <c r="M21" s="35" t="s">
        <v>78</v>
      </c>
      <c r="N21" s="35" t="s">
        <v>0</v>
      </c>
      <c r="O21" s="35" t="s">
        <v>1</v>
      </c>
      <c r="P21" s="35" t="s">
        <v>79</v>
      </c>
      <c r="Q21" s="35" t="s">
        <v>80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72200</v>
      </c>
      <c r="J22" s="90"/>
      <c r="L22" s="26" t="s">
        <v>189</v>
      </c>
      <c r="M22" s="105"/>
      <c r="N22" s="35" t="s">
        <v>91</v>
      </c>
      <c r="O22" s="26">
        <v>1</v>
      </c>
      <c r="P22" s="36">
        <f ca="1">'R6年3月労務単価'!A6</f>
        <v>25100</v>
      </c>
      <c r="Q22" s="37">
        <f ca="1">O22*P22</f>
        <v>25100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96</v>
      </c>
      <c r="N23" s="35" t="s">
        <v>97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94</v>
      </c>
      <c r="C24" s="25"/>
      <c r="D24" s="192" t="s">
        <v>168</v>
      </c>
      <c r="E24" s="193"/>
      <c r="F24" s="35" t="s">
        <v>95</v>
      </c>
      <c r="G24" s="26">
        <v>200</v>
      </c>
      <c r="H24" s="64">
        <v>170</v>
      </c>
      <c r="I24" s="37">
        <f>G24*H24</f>
        <v>34000</v>
      </c>
      <c r="J24" s="90"/>
      <c r="L24" s="26" t="s">
        <v>98</v>
      </c>
      <c r="M24" s="34"/>
      <c r="N24" s="35" t="s">
        <v>93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92"/>
      <c r="E25" s="193"/>
      <c r="F25" s="35" t="s">
        <v>113</v>
      </c>
      <c r="G25" s="26"/>
      <c r="H25" s="36"/>
      <c r="I25" s="37"/>
      <c r="J25" s="91"/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34000</v>
      </c>
      <c r="J26" s="90"/>
      <c r="L26" s="26" t="s">
        <v>87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99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100</v>
      </c>
      <c r="C29" s="25"/>
      <c r="D29" s="200" t="s">
        <v>197</v>
      </c>
      <c r="E29" s="201"/>
      <c r="F29" s="35" t="s">
        <v>93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101</v>
      </c>
    </row>
    <row r="30" spans="2:18">
      <c r="B30" s="24" t="s">
        <v>102</v>
      </c>
      <c r="C30" s="25"/>
      <c r="D30" s="192" t="s">
        <v>194</v>
      </c>
      <c r="E30" s="202"/>
      <c r="F30" s="35" t="s">
        <v>93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103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78</v>
      </c>
      <c r="N32" s="35" t="s">
        <v>0</v>
      </c>
      <c r="O32" s="35" t="s">
        <v>1</v>
      </c>
      <c r="P32" s="35" t="s">
        <v>79</v>
      </c>
      <c r="Q32" s="35" t="s">
        <v>80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91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104</v>
      </c>
      <c r="C34" s="43"/>
      <c r="D34" s="203" t="s">
        <v>175</v>
      </c>
      <c r="E34" s="204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96</v>
      </c>
      <c r="N34" s="35" t="s">
        <v>97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87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98</v>
      </c>
      <c r="M35" s="26"/>
      <c r="N35" s="35" t="s">
        <v>93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105</v>
      </c>
      <c r="I36" s="54" t="e">
        <f ca="1">ROUND(I35/2000,0)</f>
        <v>#REF!</v>
      </c>
      <c r="J36" s="52" t="s">
        <v>106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87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107</v>
      </c>
      <c r="P38" s="118" t="str">
        <f>入力!C18</f>
        <v>近畿</v>
      </c>
      <c r="Q38" s="67">
        <f ca="1">'R6年3月労務単価'!A11</f>
        <v>39000</v>
      </c>
    </row>
    <row r="39" spans="2:18">
      <c r="B39" t="s">
        <v>198</v>
      </c>
      <c r="P39" s="112"/>
      <c r="Q39" s="65"/>
    </row>
    <row r="41" spans="2:18">
      <c r="B41" s="189" t="s">
        <v>108</v>
      </c>
      <c r="C41" s="189"/>
      <c r="D41" s="189" t="s">
        <v>78</v>
      </c>
      <c r="E41" s="189"/>
      <c r="F41" s="35" t="s">
        <v>0</v>
      </c>
      <c r="G41" s="35" t="s">
        <v>1</v>
      </c>
      <c r="H41" s="35" t="s">
        <v>79</v>
      </c>
      <c r="I41" s="189" t="s">
        <v>2</v>
      </c>
      <c r="J41" s="189"/>
      <c r="O41" s="55"/>
    </row>
    <row r="42" spans="2:18">
      <c r="B42" s="198" t="s">
        <v>109</v>
      </c>
      <c r="C42" s="199"/>
      <c r="D42" s="192" t="s">
        <v>110</v>
      </c>
      <c r="E42" s="193"/>
      <c r="F42" s="35" t="s">
        <v>4</v>
      </c>
      <c r="G42" s="26">
        <v>1</v>
      </c>
      <c r="H42" s="63">
        <v>50000</v>
      </c>
      <c r="I42" s="192" t="s">
        <v>111</v>
      </c>
      <c r="J42" s="193"/>
      <c r="L42" s="83" t="s">
        <v>201</v>
      </c>
      <c r="M42" s="220" t="s">
        <v>202</v>
      </c>
      <c r="N42" s="220"/>
      <c r="O42" s="119" t="str">
        <f>入力!C15</f>
        <v>和歌山</v>
      </c>
    </row>
    <row r="43" spans="2:18">
      <c r="M43" s="220" t="s">
        <v>203</v>
      </c>
      <c r="N43" s="220"/>
      <c r="O43" s="62" t="str">
        <f>入力!C27</f>
        <v>令和4年度国土交通省土木工事積算基準</v>
      </c>
    </row>
    <row r="44" spans="2:18">
      <c r="L44" t="s">
        <v>185</v>
      </c>
      <c r="M44" s="220" t="s">
        <v>204</v>
      </c>
      <c r="N44" s="220"/>
      <c r="O44" s="62" t="str">
        <f>入力!C24</f>
        <v>令和6年4月建設物価</v>
      </c>
    </row>
    <row r="45" spans="2:18">
      <c r="M45" s="220" t="s">
        <v>205</v>
      </c>
      <c r="N45" s="220"/>
      <c r="O45" t="str">
        <f>入力!C30</f>
        <v>令和4年度機械等損料表</v>
      </c>
    </row>
    <row r="46" spans="2:18">
      <c r="B46" t="s">
        <v>199</v>
      </c>
      <c r="L46" t="s">
        <v>186</v>
      </c>
    </row>
    <row r="47" spans="2:18">
      <c r="B47" s="189" t="s">
        <v>77</v>
      </c>
      <c r="C47" s="189"/>
      <c r="D47" s="189" t="s">
        <v>78</v>
      </c>
      <c r="E47" s="189"/>
      <c r="F47" s="26" t="s">
        <v>0</v>
      </c>
      <c r="G47" s="26" t="s">
        <v>1</v>
      </c>
      <c r="H47" s="189" t="s">
        <v>2</v>
      </c>
      <c r="I47" s="189"/>
      <c r="J47" s="189"/>
    </row>
    <row r="48" spans="2:18">
      <c r="B48" s="29" t="s">
        <v>90</v>
      </c>
      <c r="C48" s="25"/>
      <c r="D48" s="29"/>
      <c r="E48" s="25"/>
      <c r="F48" s="56" t="s">
        <v>91</v>
      </c>
      <c r="G48" s="26">
        <v>1</v>
      </c>
      <c r="H48" s="189"/>
      <c r="I48" s="189"/>
      <c r="J48" s="189"/>
    </row>
    <row r="49" spans="2:10">
      <c r="B49" s="29" t="s">
        <v>92</v>
      </c>
      <c r="C49" s="25"/>
      <c r="D49" s="29"/>
      <c r="E49" s="25"/>
      <c r="F49" s="40" t="s">
        <v>91</v>
      </c>
      <c r="G49" s="26">
        <v>2</v>
      </c>
      <c r="H49" s="189"/>
      <c r="I49" s="189"/>
      <c r="J49" s="189"/>
    </row>
    <row r="50" spans="2:10">
      <c r="B50" s="29"/>
      <c r="C50" s="25"/>
      <c r="D50" s="29"/>
      <c r="E50" s="25"/>
      <c r="F50" s="40"/>
      <c r="G50" s="26"/>
      <c r="H50" s="189"/>
      <c r="I50" s="189"/>
      <c r="J50" s="189"/>
    </row>
    <row r="51" spans="2:10">
      <c r="B51" s="29" t="s">
        <v>178</v>
      </c>
      <c r="C51" s="25"/>
      <c r="D51" s="200" t="s">
        <v>196</v>
      </c>
      <c r="E51" s="205"/>
      <c r="F51" s="40" t="s">
        <v>93</v>
      </c>
      <c r="G51" s="26">
        <v>1</v>
      </c>
      <c r="H51" s="206" t="s">
        <v>177</v>
      </c>
      <c r="I51" s="207"/>
      <c r="J51" s="208"/>
    </row>
    <row r="52" spans="2:10">
      <c r="B52" s="29" t="s">
        <v>179</v>
      </c>
      <c r="C52" s="25"/>
      <c r="D52" s="192" t="s">
        <v>195</v>
      </c>
      <c r="E52" s="193"/>
      <c r="F52" s="40" t="s">
        <v>93</v>
      </c>
      <c r="G52" s="26">
        <v>0.125</v>
      </c>
      <c r="H52" s="189"/>
      <c r="I52" s="189"/>
      <c r="J52" s="189"/>
    </row>
    <row r="53" spans="2:10">
      <c r="B53" s="29" t="s">
        <v>94</v>
      </c>
      <c r="C53" s="25"/>
      <c r="D53" s="192" t="s">
        <v>112</v>
      </c>
      <c r="E53" s="193"/>
      <c r="F53" s="40" t="s">
        <v>95</v>
      </c>
      <c r="G53" s="26">
        <v>200</v>
      </c>
      <c r="H53" s="189"/>
      <c r="I53" s="189"/>
      <c r="J53" s="189"/>
    </row>
    <row r="54" spans="2:10">
      <c r="B54" s="29" t="s">
        <v>180</v>
      </c>
      <c r="C54" s="25"/>
      <c r="D54" s="218" t="s">
        <v>181</v>
      </c>
      <c r="E54" s="219"/>
      <c r="F54" s="35" t="s">
        <v>113</v>
      </c>
      <c r="G54" s="103" t="s">
        <v>211</v>
      </c>
      <c r="H54" s="217" t="s">
        <v>164</v>
      </c>
      <c r="I54" s="217"/>
      <c r="J54" s="217"/>
    </row>
    <row r="55" spans="2:10">
      <c r="B55" s="29" t="s">
        <v>180</v>
      </c>
      <c r="C55" s="25"/>
      <c r="D55" s="218" t="s">
        <v>182</v>
      </c>
      <c r="E55" s="219"/>
      <c r="F55" s="35" t="s">
        <v>113</v>
      </c>
      <c r="G55" s="103" t="s">
        <v>212</v>
      </c>
      <c r="H55" s="209" t="s">
        <v>114</v>
      </c>
      <c r="I55" s="207"/>
      <c r="J55" s="208"/>
    </row>
    <row r="57" spans="2:10">
      <c r="B57" t="s">
        <v>226</v>
      </c>
    </row>
    <row r="58" spans="2:10">
      <c r="B58" t="s">
        <v>227</v>
      </c>
    </row>
    <row r="66" ht="13.5" customHeight="1"/>
    <row r="90" ht="13.5" customHeight="1"/>
  </sheetData>
  <mergeCells count="36">
    <mergeCell ref="M42:N42"/>
    <mergeCell ref="M43:N43"/>
    <mergeCell ref="M44:N44"/>
    <mergeCell ref="M45:N45"/>
    <mergeCell ref="B47:C47"/>
    <mergeCell ref="D47:E47"/>
    <mergeCell ref="D55:E55"/>
    <mergeCell ref="H55:J55"/>
    <mergeCell ref="H48:J48"/>
    <mergeCell ref="H53:J53"/>
    <mergeCell ref="H54:J54"/>
    <mergeCell ref="D51:E51"/>
    <mergeCell ref="H51:J51"/>
    <mergeCell ref="D52:E52"/>
    <mergeCell ref="H52:J52"/>
    <mergeCell ref="D53:E53"/>
    <mergeCell ref="I41:J41"/>
    <mergeCell ref="D34:E34"/>
    <mergeCell ref="D54:E54"/>
    <mergeCell ref="B42:C42"/>
    <mergeCell ref="D42:E42"/>
    <mergeCell ref="I42:J42"/>
    <mergeCell ref="H49:J49"/>
    <mergeCell ref="H50:J50"/>
    <mergeCell ref="H47:J47"/>
    <mergeCell ref="D24:E24"/>
    <mergeCell ref="D25:E25"/>
    <mergeCell ref="D29:E29"/>
    <mergeCell ref="D30:E30"/>
    <mergeCell ref="B41:C41"/>
    <mergeCell ref="D41:E41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60"/>
  <sheetViews>
    <sheetView showZeros="0" zoomScaleNormal="100" workbookViewId="0"/>
  </sheetViews>
  <sheetFormatPr defaultRowHeight="15" customHeight="1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1.875" bestFit="1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0" s="15" customFormat="1" ht="15" customHeight="1">
      <c r="B2" s="123" t="s">
        <v>283</v>
      </c>
    </row>
    <row r="3" spans="2:10" ht="15" customHeight="1" thickBot="1">
      <c r="B3" t="s">
        <v>286</v>
      </c>
      <c r="J3" s="83" t="s">
        <v>295</v>
      </c>
    </row>
    <row r="4" spans="2:10" ht="15" customHeight="1" thickBot="1">
      <c r="B4" s="225" t="s">
        <v>77</v>
      </c>
      <c r="C4" s="226"/>
      <c r="D4" s="226" t="s">
        <v>78</v>
      </c>
      <c r="E4" s="226"/>
      <c r="F4" s="124" t="s">
        <v>0</v>
      </c>
      <c r="G4" s="125" t="s">
        <v>1</v>
      </c>
      <c r="H4" s="125" t="s">
        <v>79</v>
      </c>
      <c r="I4" s="125" t="s">
        <v>80</v>
      </c>
      <c r="J4" s="126" t="s">
        <v>81</v>
      </c>
    </row>
    <row r="5" spans="2:10" ht="15" customHeight="1">
      <c r="B5" s="19" t="s">
        <v>193</v>
      </c>
      <c r="C5" s="20"/>
      <c r="D5" s="21"/>
      <c r="E5" s="20"/>
      <c r="F5" s="22"/>
      <c r="G5" s="22"/>
      <c r="H5" s="22"/>
      <c r="I5" s="22"/>
      <c r="J5" s="127"/>
    </row>
    <row r="6" spans="2:10" ht="15" customHeight="1">
      <c r="B6" s="128" t="s">
        <v>267</v>
      </c>
      <c r="C6" s="129"/>
      <c r="D6" s="218" t="s">
        <v>284</v>
      </c>
      <c r="E6" s="219"/>
      <c r="F6" s="120" t="s">
        <v>246</v>
      </c>
      <c r="G6" s="179">
        <v>1</v>
      </c>
      <c r="H6" s="181">
        <v>27200</v>
      </c>
      <c r="I6" s="27">
        <f t="shared" ref="I6:I11" si="0">G6*H6</f>
        <v>27200</v>
      </c>
      <c r="J6" s="131"/>
    </row>
    <row r="7" spans="2:10" ht="15" customHeight="1">
      <c r="B7" s="128" t="s">
        <v>276</v>
      </c>
      <c r="C7" s="129"/>
      <c r="D7" s="168"/>
      <c r="E7" s="169"/>
      <c r="F7" s="120" t="s">
        <v>275</v>
      </c>
      <c r="G7" s="130"/>
      <c r="H7" s="27">
        <v>20000</v>
      </c>
      <c r="I7" s="27">
        <f t="shared" ref="I7:I9" si="1">G7*H7</f>
        <v>0</v>
      </c>
      <c r="J7" s="131"/>
    </row>
    <row r="8" spans="2:10" ht="15" customHeight="1">
      <c r="B8" s="128" t="s">
        <v>277</v>
      </c>
      <c r="C8" s="129"/>
      <c r="D8" s="168"/>
      <c r="E8" s="169"/>
      <c r="F8" s="120" t="s">
        <v>279</v>
      </c>
      <c r="G8" s="179">
        <v>60</v>
      </c>
      <c r="H8" s="27">
        <v>27</v>
      </c>
      <c r="I8" s="27">
        <f t="shared" si="1"/>
        <v>1620</v>
      </c>
      <c r="J8" s="131"/>
    </row>
    <row r="9" spans="2:10" ht="15" customHeight="1">
      <c r="B9" s="128" t="s">
        <v>278</v>
      </c>
      <c r="C9" s="129"/>
      <c r="D9" s="168"/>
      <c r="E9" s="169"/>
      <c r="F9" s="120" t="s">
        <v>280</v>
      </c>
      <c r="G9" s="179">
        <v>4</v>
      </c>
      <c r="H9" s="27">
        <v>38</v>
      </c>
      <c r="I9" s="27">
        <f t="shared" si="1"/>
        <v>152</v>
      </c>
      <c r="J9" s="131"/>
    </row>
    <row r="10" spans="2:10" ht="15" customHeight="1">
      <c r="B10" s="128"/>
      <c r="C10" s="129"/>
      <c r="D10" s="218"/>
      <c r="E10" s="219"/>
      <c r="F10" s="120"/>
      <c r="G10" s="132"/>
      <c r="H10" s="27"/>
      <c r="I10" s="27"/>
      <c r="J10" s="131"/>
    </row>
    <row r="11" spans="2:10" ht="15" customHeight="1">
      <c r="B11" s="128" t="s">
        <v>247</v>
      </c>
      <c r="C11" s="129"/>
      <c r="D11" s="218" t="s">
        <v>248</v>
      </c>
      <c r="E11" s="219"/>
      <c r="F11" s="120" t="s">
        <v>146</v>
      </c>
      <c r="G11" s="130">
        <v>2</v>
      </c>
      <c r="H11" s="27">
        <v>540</v>
      </c>
      <c r="I11" s="27">
        <f t="shared" si="0"/>
        <v>1080</v>
      </c>
      <c r="J11" s="133" t="s">
        <v>294</v>
      </c>
    </row>
    <row r="12" spans="2:10" ht="15" customHeight="1">
      <c r="B12" s="24"/>
      <c r="C12" s="25"/>
      <c r="D12" s="134"/>
      <c r="E12" s="135"/>
      <c r="F12" s="34"/>
      <c r="G12" s="107"/>
      <c r="H12" s="27"/>
      <c r="I12" s="27"/>
      <c r="J12" s="133"/>
    </row>
    <row r="13" spans="2:10" ht="15" customHeight="1">
      <c r="B13" s="24" t="s">
        <v>257</v>
      </c>
      <c r="C13" s="25"/>
      <c r="D13" s="29"/>
      <c r="E13" s="25"/>
      <c r="F13" s="34"/>
      <c r="G13" s="27"/>
      <c r="H13" s="27"/>
      <c r="I13" s="27"/>
      <c r="J13" s="136"/>
    </row>
    <row r="14" spans="2:10" ht="15" customHeight="1">
      <c r="B14" s="228" t="s">
        <v>268</v>
      </c>
      <c r="C14" s="229"/>
      <c r="D14" s="218" t="s">
        <v>270</v>
      </c>
      <c r="E14" s="219"/>
      <c r="F14" s="34" t="s">
        <v>249</v>
      </c>
      <c r="G14" s="177">
        <f>+G6*2</f>
        <v>2</v>
      </c>
      <c r="H14" s="27">
        <f ca="1">I45</f>
        <v>18546</v>
      </c>
      <c r="I14" s="27">
        <f ca="1">G14*H14</f>
        <v>37092</v>
      </c>
      <c r="J14" s="136" t="s">
        <v>85</v>
      </c>
    </row>
    <row r="15" spans="2:10" ht="15" customHeight="1">
      <c r="B15" s="228" t="s">
        <v>269</v>
      </c>
      <c r="C15" s="229"/>
      <c r="D15" s="218" t="s">
        <v>248</v>
      </c>
      <c r="E15" s="219"/>
      <c r="F15" s="34" t="s">
        <v>146</v>
      </c>
      <c r="G15" s="177">
        <v>2</v>
      </c>
      <c r="H15" s="27">
        <f ca="1">I53</f>
        <v>88.8</v>
      </c>
      <c r="I15" s="27">
        <f ca="1">G15*H15</f>
        <v>177.6</v>
      </c>
      <c r="J15" s="136" t="s">
        <v>266</v>
      </c>
    </row>
    <row r="16" spans="2:10" ht="15" customHeight="1">
      <c r="B16" s="24"/>
      <c r="C16" s="25"/>
      <c r="D16" s="134"/>
      <c r="E16" s="135"/>
      <c r="F16" s="34"/>
      <c r="G16" s="107"/>
      <c r="H16" s="27"/>
      <c r="I16" s="27"/>
      <c r="J16" s="133"/>
    </row>
    <row r="17" spans="2:18" ht="15" customHeight="1">
      <c r="B17" s="24" t="s">
        <v>290</v>
      </c>
      <c r="C17" s="25"/>
      <c r="D17" s="29"/>
      <c r="E17" s="25"/>
      <c r="F17" s="34" t="s">
        <v>4</v>
      </c>
      <c r="G17" s="27">
        <v>1</v>
      </c>
      <c r="H17" s="27">
        <v>200000</v>
      </c>
      <c r="I17" s="27">
        <f>G17*H17</f>
        <v>200000</v>
      </c>
      <c r="J17" s="136"/>
    </row>
    <row r="18" spans="2:18" ht="15" customHeight="1">
      <c r="B18" s="24"/>
      <c r="C18" s="25"/>
      <c r="D18" s="29"/>
      <c r="E18" s="25"/>
      <c r="F18" s="26"/>
      <c r="G18" s="27"/>
      <c r="H18" s="27"/>
      <c r="I18" s="27"/>
      <c r="J18" s="136"/>
    </row>
    <row r="19" spans="2:18" ht="15" customHeight="1" thickBot="1">
      <c r="B19" s="12"/>
      <c r="C19" s="13" t="s">
        <v>87</v>
      </c>
      <c r="D19" s="14"/>
      <c r="E19" s="13"/>
      <c r="F19" s="30"/>
      <c r="G19" s="31"/>
      <c r="H19" s="31"/>
      <c r="I19" s="137">
        <f ca="1">SUM(I6:I18)</f>
        <v>267321.59999999998</v>
      </c>
      <c r="J19" s="138" t="s">
        <v>281</v>
      </c>
      <c r="L19" t="s">
        <v>188</v>
      </c>
    </row>
    <row r="20" spans="2:18" ht="15" customHeight="1">
      <c r="B20" t="s">
        <v>274</v>
      </c>
    </row>
    <row r="21" spans="2:18" ht="15" customHeight="1">
      <c r="B21" t="s">
        <v>259</v>
      </c>
      <c r="L21" t="s">
        <v>209</v>
      </c>
    </row>
    <row r="22" spans="2:18" ht="15" customHeight="1">
      <c r="B22" t="s">
        <v>293</v>
      </c>
      <c r="L22" t="s">
        <v>210</v>
      </c>
    </row>
    <row r="24" spans="2:18" ht="15" customHeight="1">
      <c r="B24" t="s">
        <v>250</v>
      </c>
      <c r="L24" s="34" t="s">
        <v>187</v>
      </c>
      <c r="M24" s="34" t="s">
        <v>78</v>
      </c>
      <c r="N24" s="34" t="s">
        <v>0</v>
      </c>
      <c r="O24" s="34" t="s">
        <v>1</v>
      </c>
      <c r="P24" s="34" t="s">
        <v>79</v>
      </c>
      <c r="Q24" s="34" t="s">
        <v>80</v>
      </c>
      <c r="R24" s="34" t="s">
        <v>2</v>
      </c>
    </row>
    <row r="25" spans="2:18" ht="15" customHeight="1" thickBot="1">
      <c r="J25" s="83" t="s">
        <v>282</v>
      </c>
      <c r="L25" s="26" t="s">
        <v>189</v>
      </c>
      <c r="M25" s="105"/>
      <c r="N25" s="34" t="s">
        <v>91</v>
      </c>
      <c r="O25" s="26">
        <v>1</v>
      </c>
      <c r="P25" s="139">
        <f ca="1">'R6年3月労務単価'!A6</f>
        <v>25100</v>
      </c>
      <c r="Q25" s="140">
        <f ca="1">O25*P25</f>
        <v>25100</v>
      </c>
      <c r="R25" s="26"/>
    </row>
    <row r="26" spans="2:18" ht="15" customHeight="1">
      <c r="B26" s="221" t="s">
        <v>77</v>
      </c>
      <c r="C26" s="222"/>
      <c r="D26" s="222" t="s">
        <v>78</v>
      </c>
      <c r="E26" s="222"/>
      <c r="F26" s="141" t="s">
        <v>0</v>
      </c>
      <c r="G26" s="142" t="s">
        <v>1</v>
      </c>
      <c r="H26" s="142" t="s">
        <v>79</v>
      </c>
      <c r="I26" s="142" t="s">
        <v>80</v>
      </c>
      <c r="J26" s="143" t="s">
        <v>81</v>
      </c>
      <c r="L26" s="26" t="s">
        <v>190</v>
      </c>
      <c r="M26" s="34" t="s">
        <v>96</v>
      </c>
      <c r="N26" s="34" t="s">
        <v>97</v>
      </c>
      <c r="O26" s="26">
        <f>ROUND(104*0.153*ROUND(690/110,1),1)</f>
        <v>100.2</v>
      </c>
      <c r="P26" s="178">
        <v>138</v>
      </c>
      <c r="Q26" s="140">
        <f>O26*P26</f>
        <v>13827.6</v>
      </c>
      <c r="R26" s="26" t="s">
        <v>207</v>
      </c>
    </row>
    <row r="27" spans="2:18" ht="15" customHeight="1">
      <c r="B27" s="228" t="s">
        <v>255</v>
      </c>
      <c r="C27" s="229"/>
      <c r="D27" s="218" t="s">
        <v>265</v>
      </c>
      <c r="E27" s="219"/>
      <c r="F27" s="34" t="s">
        <v>256</v>
      </c>
      <c r="G27" s="170">
        <f>10*0.95</f>
        <v>9.5</v>
      </c>
      <c r="H27" s="180">
        <v>3150</v>
      </c>
      <c r="I27" s="140">
        <f>G27*H27</f>
        <v>29925</v>
      </c>
      <c r="J27" s="121" t="s">
        <v>289</v>
      </c>
      <c r="L27" s="26" t="s">
        <v>98</v>
      </c>
      <c r="M27" s="34"/>
      <c r="N27" s="34" t="s">
        <v>93</v>
      </c>
      <c r="O27" s="26">
        <v>1</v>
      </c>
      <c r="P27" s="178">
        <v>19000</v>
      </c>
      <c r="Q27" s="140">
        <f>O27*P27</f>
        <v>19000</v>
      </c>
      <c r="R27" s="26"/>
    </row>
    <row r="28" spans="2:18" ht="15" customHeight="1">
      <c r="B28" s="228"/>
      <c r="C28" s="229"/>
      <c r="D28" s="218"/>
      <c r="E28" s="219"/>
      <c r="F28" s="26"/>
      <c r="G28" s="34"/>
      <c r="H28" s="34"/>
      <c r="I28" s="34"/>
      <c r="J28" s="147"/>
      <c r="L28" s="26" t="s">
        <v>191</v>
      </c>
      <c r="M28" s="34"/>
      <c r="N28" s="34" t="s">
        <v>4</v>
      </c>
      <c r="O28" s="26">
        <v>1</v>
      </c>
      <c r="P28" s="145"/>
      <c r="Q28" s="146">
        <f ca="1">Q29-SUM(Q25:Q27)</f>
        <v>72.400000000001455</v>
      </c>
      <c r="R28" s="26"/>
    </row>
    <row r="29" spans="2:18" ht="15" customHeight="1">
      <c r="B29" s="128" t="s">
        <v>89</v>
      </c>
      <c r="C29" s="129"/>
      <c r="D29" s="148"/>
      <c r="E29" s="129"/>
      <c r="F29" s="149"/>
      <c r="G29" s="149"/>
      <c r="H29" s="149"/>
      <c r="I29" s="149"/>
      <c r="J29" s="150"/>
      <c r="L29" s="26" t="s">
        <v>87</v>
      </c>
      <c r="M29" s="34"/>
      <c r="N29" s="26"/>
      <c r="O29" s="26"/>
      <c r="P29" s="146"/>
      <c r="Q29" s="146">
        <f ca="1">ROUNDUP(SUM(Q25:Q27),-2)</f>
        <v>58000</v>
      </c>
      <c r="R29" s="26"/>
    </row>
    <row r="30" spans="2:18" ht="15" customHeight="1">
      <c r="B30" s="24" t="s">
        <v>90</v>
      </c>
      <c r="C30" s="25"/>
      <c r="D30" s="29"/>
      <c r="E30" s="25"/>
      <c r="F30" s="34" t="s">
        <v>91</v>
      </c>
      <c r="G30" s="144">
        <v>1</v>
      </c>
      <c r="H30" s="139">
        <f ca="1">'R6年3月労務単価'!A4</f>
        <v>27800</v>
      </c>
      <c r="I30" s="140">
        <f ca="1">G30*H30</f>
        <v>27800</v>
      </c>
      <c r="J30" s="121" t="s">
        <v>303</v>
      </c>
    </row>
    <row r="31" spans="2:18" ht="15" customHeight="1">
      <c r="B31" s="24" t="s">
        <v>92</v>
      </c>
      <c r="C31" s="25"/>
      <c r="D31" s="29"/>
      <c r="E31" s="25"/>
      <c r="F31" s="34" t="s">
        <v>91</v>
      </c>
      <c r="G31" s="144">
        <v>2</v>
      </c>
      <c r="H31" s="139">
        <f ca="1">'R6年3月労務単価'!A5</f>
        <v>22200</v>
      </c>
      <c r="I31" s="140">
        <f ca="1">G31*H31</f>
        <v>44400</v>
      </c>
      <c r="J31" s="121" t="str">
        <f>J30</f>
        <v>令和6年3月</v>
      </c>
    </row>
    <row r="32" spans="2:18" ht="15" customHeight="1">
      <c r="B32" s="24" t="s">
        <v>251</v>
      </c>
      <c r="C32" s="25"/>
      <c r="D32" s="29"/>
      <c r="E32" s="25"/>
      <c r="F32" s="34" t="s">
        <v>91</v>
      </c>
      <c r="G32" s="144">
        <v>1</v>
      </c>
      <c r="H32" s="139">
        <f ca="1">'R6年3月労務単価'!A6</f>
        <v>25100</v>
      </c>
      <c r="I32" s="140">
        <f ca="1">G32*H32</f>
        <v>25100</v>
      </c>
      <c r="J32" s="121" t="str">
        <f>J30</f>
        <v>令和6年3月</v>
      </c>
      <c r="L32" t="s">
        <v>296</v>
      </c>
    </row>
    <row r="33" spans="2:18" ht="15" customHeight="1">
      <c r="B33" s="24"/>
      <c r="C33" s="89" t="s">
        <v>252</v>
      </c>
      <c r="D33" s="29"/>
      <c r="E33" s="25"/>
      <c r="F33" s="34"/>
      <c r="G33" s="26"/>
      <c r="H33" s="140"/>
      <c r="I33" s="140">
        <f ca="1">SUM(I30:I32)</f>
        <v>97300</v>
      </c>
      <c r="J33" s="28"/>
      <c r="L33" t="s">
        <v>210</v>
      </c>
    </row>
    <row r="34" spans="2:18" ht="15" customHeight="1">
      <c r="B34" s="24"/>
      <c r="C34" s="25"/>
      <c r="D34" s="29"/>
      <c r="E34" s="25"/>
      <c r="F34" s="34"/>
      <c r="G34" s="26"/>
      <c r="H34" s="140"/>
      <c r="I34" s="140"/>
      <c r="J34" s="90"/>
      <c r="P34" s="151"/>
      <c r="Q34" s="151"/>
    </row>
    <row r="35" spans="2:18" ht="15" customHeight="1">
      <c r="B35" s="24" t="s">
        <v>99</v>
      </c>
      <c r="C35" s="25"/>
      <c r="D35" s="29"/>
      <c r="E35" s="25"/>
      <c r="F35" s="34"/>
      <c r="G35" s="26"/>
      <c r="H35" s="140"/>
      <c r="I35" s="140"/>
      <c r="J35" s="90"/>
      <c r="L35" s="34" t="s">
        <v>187</v>
      </c>
      <c r="M35" s="34" t="s">
        <v>78</v>
      </c>
      <c r="N35" s="34" t="s">
        <v>0</v>
      </c>
      <c r="O35" s="34" t="s">
        <v>1</v>
      </c>
      <c r="P35" s="34" t="s">
        <v>79</v>
      </c>
      <c r="Q35" s="34" t="s">
        <v>80</v>
      </c>
      <c r="R35" s="34" t="s">
        <v>2</v>
      </c>
    </row>
    <row r="36" spans="2:18" ht="15" customHeight="1">
      <c r="B36" s="24" t="s">
        <v>100</v>
      </c>
      <c r="C36" s="25"/>
      <c r="D36" s="223" t="s">
        <v>197</v>
      </c>
      <c r="E36" s="224"/>
      <c r="F36" s="34" t="s">
        <v>93</v>
      </c>
      <c r="G36" s="26">
        <v>0.5</v>
      </c>
      <c r="H36" s="140">
        <f ca="1">$Q$29</f>
        <v>58000</v>
      </c>
      <c r="I36" s="140">
        <f ca="1">G36*H36</f>
        <v>29000</v>
      </c>
      <c r="J36" s="28" t="s">
        <v>258</v>
      </c>
      <c r="L36" s="26" t="s">
        <v>189</v>
      </c>
      <c r="M36" s="39"/>
      <c r="N36" s="34" t="s">
        <v>91</v>
      </c>
      <c r="O36" s="26">
        <v>1</v>
      </c>
      <c r="P36" s="139">
        <f ca="1">'R6年3月労務単価'!A6</f>
        <v>25100</v>
      </c>
      <c r="Q36" s="140">
        <f ca="1">O36*P36</f>
        <v>25100</v>
      </c>
      <c r="R36" s="26"/>
    </row>
    <row r="37" spans="2:18" ht="15" customHeight="1">
      <c r="B37" s="24" t="s">
        <v>261</v>
      </c>
      <c r="C37" s="25"/>
      <c r="D37" s="223" t="s">
        <v>262</v>
      </c>
      <c r="E37" s="224"/>
      <c r="F37" s="34" t="s">
        <v>93</v>
      </c>
      <c r="G37" s="26">
        <v>0.5</v>
      </c>
      <c r="H37" s="140">
        <f ca="1">$Q$52</f>
        <v>37000</v>
      </c>
      <c r="I37" s="140">
        <f ca="1">G37*H37</f>
        <v>18500</v>
      </c>
      <c r="J37" s="28" t="s">
        <v>260</v>
      </c>
      <c r="L37" s="26" t="s">
        <v>190</v>
      </c>
      <c r="M37" s="34" t="s">
        <v>96</v>
      </c>
      <c r="N37" s="34" t="s">
        <v>97</v>
      </c>
      <c r="O37" s="26">
        <f>ROUND(125*0.088*ROUND(720/120,1),1)</f>
        <v>66</v>
      </c>
      <c r="P37" s="64">
        <f>P26</f>
        <v>138</v>
      </c>
      <c r="Q37" s="140">
        <f>O37*P37</f>
        <v>9108</v>
      </c>
      <c r="R37" s="26" t="s">
        <v>207</v>
      </c>
    </row>
    <row r="38" spans="2:18" ht="15" customHeight="1">
      <c r="B38" s="24"/>
      <c r="C38" s="25"/>
      <c r="D38" s="171"/>
      <c r="E38" s="172"/>
      <c r="F38" s="34"/>
      <c r="G38" s="26"/>
      <c r="H38" s="140"/>
      <c r="I38" s="140"/>
      <c r="J38" s="28"/>
      <c r="L38" s="26" t="s">
        <v>98</v>
      </c>
      <c r="M38" s="26"/>
      <c r="N38" s="34" t="s">
        <v>93</v>
      </c>
      <c r="O38" s="26">
        <v>1</v>
      </c>
      <c r="P38" s="178">
        <v>20800</v>
      </c>
      <c r="Q38" s="140">
        <f>O38*P38</f>
        <v>20800</v>
      </c>
      <c r="R38" s="26"/>
    </row>
    <row r="39" spans="2:18" ht="15" customHeight="1">
      <c r="B39" s="24" t="s">
        <v>287</v>
      </c>
      <c r="C39" s="25"/>
      <c r="D39" s="223" t="s">
        <v>288</v>
      </c>
      <c r="E39" s="227"/>
      <c r="F39" s="34" t="s">
        <v>93</v>
      </c>
      <c r="G39" s="144">
        <v>1</v>
      </c>
      <c r="H39" s="140">
        <v>1000</v>
      </c>
      <c r="I39" s="140">
        <f>G39*H39</f>
        <v>1000</v>
      </c>
      <c r="J39" s="28"/>
      <c r="L39" s="26" t="s">
        <v>191</v>
      </c>
      <c r="M39" s="26"/>
      <c r="N39" s="34" t="s">
        <v>4</v>
      </c>
      <c r="O39" s="26">
        <v>1</v>
      </c>
      <c r="P39" s="145"/>
      <c r="Q39" s="146">
        <f ca="1">Q40-SUM(Q36:Q38)</f>
        <v>92</v>
      </c>
      <c r="R39" s="26"/>
    </row>
    <row r="40" spans="2:18" ht="15" customHeight="1">
      <c r="B40" s="24"/>
      <c r="C40" s="25"/>
      <c r="D40" s="218"/>
      <c r="E40" s="230"/>
      <c r="F40" s="34"/>
      <c r="G40" s="26"/>
      <c r="H40" s="140"/>
      <c r="I40" s="140">
        <f t="shared" ref="I40:I41" si="2">G40*H40</f>
        <v>0</v>
      </c>
      <c r="J40" s="90"/>
      <c r="L40" s="26" t="s">
        <v>87</v>
      </c>
      <c r="M40" s="26"/>
      <c r="N40" s="26"/>
      <c r="O40" s="26"/>
      <c r="P40" s="146"/>
      <c r="Q40" s="146">
        <f ca="1">ROUNDUP(SUM(Q36:Q38),-2)</f>
        <v>55100</v>
      </c>
      <c r="R40" s="26"/>
    </row>
    <row r="41" spans="2:18" ht="15" customHeight="1">
      <c r="B41" s="24" t="s">
        <v>253</v>
      </c>
      <c r="C41" s="89"/>
      <c r="D41" s="223" t="s">
        <v>273</v>
      </c>
      <c r="E41" s="227"/>
      <c r="F41" s="34" t="s">
        <v>254</v>
      </c>
      <c r="G41" s="26"/>
      <c r="H41" s="140"/>
      <c r="I41" s="140">
        <f t="shared" si="2"/>
        <v>0</v>
      </c>
      <c r="J41" s="167"/>
      <c r="P41" s="185" t="str">
        <f>入力!$C$18</f>
        <v>近畿</v>
      </c>
      <c r="Q41" s="152">
        <f ca="1">'R6年3月労務単価'!A11</f>
        <v>39000</v>
      </c>
    </row>
    <row r="42" spans="2:18" ht="15" customHeight="1">
      <c r="B42" s="24"/>
      <c r="C42" s="89"/>
      <c r="D42" s="29"/>
      <c r="E42" s="25"/>
      <c r="F42" s="34"/>
      <c r="G42" s="26"/>
      <c r="H42" s="140"/>
      <c r="I42" s="140"/>
      <c r="J42" s="90"/>
      <c r="M42" s="155"/>
    </row>
    <row r="43" spans="2:18" ht="15" customHeight="1" thickBot="1">
      <c r="B43" s="42" t="s">
        <v>191</v>
      </c>
      <c r="C43" s="43"/>
      <c r="D43" s="203"/>
      <c r="E43" s="204"/>
      <c r="F43" s="153" t="s">
        <v>4</v>
      </c>
      <c r="G43" s="45">
        <v>1</v>
      </c>
      <c r="H43" s="45"/>
      <c r="I43" s="154">
        <f ca="1">ROUND(I33*0.1,0)</f>
        <v>9730</v>
      </c>
      <c r="J43" s="46" t="s">
        <v>264</v>
      </c>
    </row>
    <row r="44" spans="2:18" ht="15" customHeight="1" thickBot="1">
      <c r="B44" s="47"/>
      <c r="C44" s="156" t="s">
        <v>87</v>
      </c>
      <c r="D44" s="49"/>
      <c r="E44" s="49"/>
      <c r="F44" s="49"/>
      <c r="G44" s="49"/>
      <c r="H44" s="157"/>
      <c r="I44" s="51">
        <f ca="1">I27+I33+I36+I41+I43+I37+I39</f>
        <v>185455</v>
      </c>
      <c r="J44" s="52"/>
    </row>
    <row r="45" spans="2:18" ht="15" customHeight="1" thickBot="1">
      <c r="H45" s="47" t="s">
        <v>105</v>
      </c>
      <c r="I45" s="158">
        <f ca="1">ROUND(I44/10,0)</f>
        <v>18546</v>
      </c>
      <c r="J45" s="52" t="s">
        <v>271</v>
      </c>
      <c r="L45" t="s">
        <v>263</v>
      </c>
    </row>
    <row r="46" spans="2:18" ht="15" customHeight="1">
      <c r="I46" s="159"/>
    </row>
    <row r="47" spans="2:18" ht="15" customHeight="1">
      <c r="L47" s="34" t="s">
        <v>187</v>
      </c>
      <c r="M47" s="34" t="s">
        <v>78</v>
      </c>
      <c r="N47" s="34" t="s">
        <v>0</v>
      </c>
      <c r="O47" s="34" t="s">
        <v>1</v>
      </c>
      <c r="P47" s="34" t="s">
        <v>79</v>
      </c>
      <c r="Q47" s="34" t="s">
        <v>80</v>
      </c>
      <c r="R47" s="34" t="s">
        <v>2</v>
      </c>
    </row>
    <row r="48" spans="2:18" ht="15" customHeight="1">
      <c r="B48" t="s">
        <v>285</v>
      </c>
      <c r="L48" s="26" t="s">
        <v>189</v>
      </c>
      <c r="M48" s="105"/>
      <c r="N48" s="34" t="s">
        <v>91</v>
      </c>
      <c r="O48" s="26">
        <v>1</v>
      </c>
      <c r="P48" s="139">
        <f ca="1">'R6年3月労務単価'!A6</f>
        <v>25100</v>
      </c>
      <c r="Q48" s="140">
        <f ca="1">O48*P48</f>
        <v>25100</v>
      </c>
      <c r="R48" s="26"/>
    </row>
    <row r="49" spans="2:18" ht="15" customHeight="1" thickBot="1">
      <c r="J49" s="83" t="s">
        <v>272</v>
      </c>
      <c r="L49" s="26" t="s">
        <v>190</v>
      </c>
      <c r="M49" s="34" t="s">
        <v>96</v>
      </c>
      <c r="N49" s="34" t="s">
        <v>97</v>
      </c>
      <c r="O49" s="26">
        <f>ROUND(135*0.043*ROUND(830/140,1),1)</f>
        <v>34.200000000000003</v>
      </c>
      <c r="P49" s="139">
        <f>+P26</f>
        <v>138</v>
      </c>
      <c r="Q49" s="140">
        <f>O49*P49</f>
        <v>4719.6000000000004</v>
      </c>
      <c r="R49" s="26" t="s">
        <v>207</v>
      </c>
    </row>
    <row r="50" spans="2:18" ht="15" customHeight="1" thickBot="1">
      <c r="B50" s="225" t="s">
        <v>77</v>
      </c>
      <c r="C50" s="226"/>
      <c r="D50" s="226" t="s">
        <v>78</v>
      </c>
      <c r="E50" s="226"/>
      <c r="F50" s="124" t="s">
        <v>0</v>
      </c>
      <c r="G50" s="125" t="s">
        <v>1</v>
      </c>
      <c r="H50" s="125" t="s">
        <v>79</v>
      </c>
      <c r="I50" s="125" t="s">
        <v>80</v>
      </c>
      <c r="J50" s="126" t="s">
        <v>81</v>
      </c>
      <c r="L50" s="26" t="s">
        <v>98</v>
      </c>
      <c r="M50" s="34"/>
      <c r="N50" s="34" t="s">
        <v>93</v>
      </c>
      <c r="O50" s="26">
        <v>1</v>
      </c>
      <c r="P50" s="178">
        <v>7090</v>
      </c>
      <c r="Q50" s="140">
        <f>O50*P50</f>
        <v>7090</v>
      </c>
      <c r="R50" s="26"/>
    </row>
    <row r="51" spans="2:18" ht="15" customHeight="1">
      <c r="B51" s="19" t="s">
        <v>89</v>
      </c>
      <c r="C51" s="20"/>
      <c r="D51" s="21"/>
      <c r="E51" s="20"/>
      <c r="F51" s="22"/>
      <c r="G51" s="22"/>
      <c r="H51" s="22"/>
      <c r="I51" s="22"/>
      <c r="J51" s="23"/>
      <c r="L51" s="26" t="s">
        <v>191</v>
      </c>
      <c r="M51" s="34"/>
      <c r="N51" s="34" t="s">
        <v>4</v>
      </c>
      <c r="O51" s="26">
        <v>1</v>
      </c>
      <c r="P51" s="145"/>
      <c r="Q51" s="146">
        <f ca="1">Q52-SUM(Q48:Q50)</f>
        <v>90.400000000001455</v>
      </c>
      <c r="R51" s="26"/>
    </row>
    <row r="52" spans="2:18" ht="15" customHeight="1" thickBot="1">
      <c r="B52" s="12" t="s">
        <v>92</v>
      </c>
      <c r="C52" s="13"/>
      <c r="D52" s="14"/>
      <c r="E52" s="13"/>
      <c r="F52" s="161" t="s">
        <v>91</v>
      </c>
      <c r="G52" s="30">
        <v>4.0000000000000001E-3</v>
      </c>
      <c r="H52" s="162">
        <f ca="1">H31</f>
        <v>22200</v>
      </c>
      <c r="I52" s="163">
        <f ca="1">G52*H52</f>
        <v>88.8</v>
      </c>
      <c r="J52" s="122" t="str">
        <f>J30</f>
        <v>令和6年3月</v>
      </c>
      <c r="L52" s="26" t="s">
        <v>87</v>
      </c>
      <c r="M52" s="34"/>
      <c r="N52" s="26"/>
      <c r="O52" s="26"/>
      <c r="P52" s="146"/>
      <c r="Q52" s="146">
        <f ca="1">ROUNDUP(SUM(Q48:Q50),-2)</f>
        <v>37000</v>
      </c>
      <c r="R52" s="26"/>
    </row>
    <row r="53" spans="2:18" ht="15" customHeight="1" thickBot="1">
      <c r="C53" s="155"/>
      <c r="H53" s="164" t="s">
        <v>105</v>
      </c>
      <c r="I53" s="165">
        <f ca="1">I52</f>
        <v>88.8</v>
      </c>
      <c r="J53" s="166" t="s">
        <v>106</v>
      </c>
    </row>
    <row r="54" spans="2:18" ht="15" customHeight="1">
      <c r="I54" s="159"/>
    </row>
    <row r="56" spans="2:18" ht="15" customHeight="1">
      <c r="L56" s="83" t="s">
        <v>201</v>
      </c>
      <c r="M56" s="220" t="s">
        <v>202</v>
      </c>
      <c r="N56" s="220"/>
      <c r="O56" s="184" t="str">
        <f>入力!C15</f>
        <v>和歌山</v>
      </c>
      <c r="Q56" s="155"/>
    </row>
    <row r="57" spans="2:18" ht="15" customHeight="1">
      <c r="M57" s="220" t="s">
        <v>203</v>
      </c>
      <c r="N57" s="220"/>
      <c r="O57" s="62" t="str">
        <f>入力!C27</f>
        <v>令和4年度国土交通省土木工事積算基準</v>
      </c>
      <c r="Q57" s="160"/>
    </row>
    <row r="58" spans="2:18" ht="15" customHeight="1">
      <c r="L58" t="s">
        <v>185</v>
      </c>
      <c r="M58" s="220" t="s">
        <v>204</v>
      </c>
      <c r="N58" s="220"/>
      <c r="O58" s="62" t="str">
        <f>入力!C24</f>
        <v>令和6年4月建設物価</v>
      </c>
    </row>
    <row r="59" spans="2:18" ht="15" customHeight="1">
      <c r="M59" s="220" t="s">
        <v>205</v>
      </c>
      <c r="N59" s="220"/>
      <c r="O59" t="str">
        <f>入力!C30</f>
        <v>令和4年度機械等損料表</v>
      </c>
    </row>
    <row r="60" spans="2:18" ht="15" customHeight="1">
      <c r="L60" t="s">
        <v>186</v>
      </c>
    </row>
  </sheetData>
  <mergeCells count="27">
    <mergeCell ref="M57:N57"/>
    <mergeCell ref="M58:N58"/>
    <mergeCell ref="M59:N59"/>
    <mergeCell ref="D50:E50"/>
    <mergeCell ref="D27:E27"/>
    <mergeCell ref="D41:E41"/>
    <mergeCell ref="B50:C50"/>
    <mergeCell ref="M56:N56"/>
    <mergeCell ref="D39:E39"/>
    <mergeCell ref="B4:C4"/>
    <mergeCell ref="D4:E4"/>
    <mergeCell ref="B15:C15"/>
    <mergeCell ref="D15:E15"/>
    <mergeCell ref="D37:E37"/>
    <mergeCell ref="D40:E40"/>
    <mergeCell ref="D14:E14"/>
    <mergeCell ref="D43:E43"/>
    <mergeCell ref="D10:E10"/>
    <mergeCell ref="B28:C28"/>
    <mergeCell ref="B14:C14"/>
    <mergeCell ref="B27:C27"/>
    <mergeCell ref="D28:E28"/>
    <mergeCell ref="D6:E6"/>
    <mergeCell ref="D11:E11"/>
    <mergeCell ref="B26:C26"/>
    <mergeCell ref="D26:E26"/>
    <mergeCell ref="D36:E36"/>
  </mergeCells>
  <phoneticPr fontId="6"/>
  <pageMargins left="0.78740157480314965" right="0.59055118110236227" top="0.98425196850393704" bottom="0.39370078740157483" header="0.51181102362204722" footer="0.51181102362204722"/>
  <pageSetup paperSize="9" orientation="portrait" r:id="rId1"/>
  <headerFooter alignWithMargins="0"/>
  <rowBreaks count="1" manualBreakCount="1">
    <brk id="23" min="1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W42"/>
  <sheetViews>
    <sheetView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49" ht="18" customHeight="1">
      <c r="B2" s="84" t="s">
        <v>302</v>
      </c>
    </row>
    <row r="3" spans="1:49" s="4" customFormat="1">
      <c r="A3" s="10" t="str">
        <f>入力!C15</f>
        <v>和歌山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3" t="s">
        <v>36</v>
      </c>
      <c r="AD3" s="3" t="s">
        <v>37</v>
      </c>
      <c r="AE3" s="3" t="s">
        <v>38</v>
      </c>
      <c r="AF3" s="3" t="s">
        <v>39</v>
      </c>
      <c r="AG3" s="3" t="s">
        <v>40</v>
      </c>
      <c r="AH3" s="3" t="s">
        <v>41</v>
      </c>
      <c r="AI3" s="3" t="s">
        <v>42</v>
      </c>
      <c r="AJ3" s="3" t="s">
        <v>43</v>
      </c>
      <c r="AK3" s="3" t="s">
        <v>44</v>
      </c>
      <c r="AL3" s="3" t="s">
        <v>45</v>
      </c>
      <c r="AM3" s="3" t="s">
        <v>46</v>
      </c>
      <c r="AN3" s="3" t="s">
        <v>47</v>
      </c>
      <c r="AO3" s="3" t="s">
        <v>48</v>
      </c>
      <c r="AP3" s="3" t="s">
        <v>49</v>
      </c>
      <c r="AQ3" s="3" t="s">
        <v>50</v>
      </c>
      <c r="AR3" s="3" t="s">
        <v>51</v>
      </c>
      <c r="AS3" s="3" t="s">
        <v>52</v>
      </c>
      <c r="AT3" s="3" t="s">
        <v>53</v>
      </c>
      <c r="AU3" s="3" t="s">
        <v>54</v>
      </c>
      <c r="AV3" s="3" t="s">
        <v>55</v>
      </c>
      <c r="AW3" s="3" t="s">
        <v>56</v>
      </c>
    </row>
    <row r="4" spans="1:49">
      <c r="A4" s="5">
        <f ca="1">INDIRECT(A$3)</f>
        <v>27800</v>
      </c>
      <c r="B4" s="6" t="s">
        <v>6</v>
      </c>
      <c r="C4" s="96">
        <v>26900</v>
      </c>
      <c r="D4" s="96">
        <v>32000</v>
      </c>
      <c r="E4" s="96">
        <v>31900</v>
      </c>
      <c r="F4" s="96">
        <v>32100</v>
      </c>
      <c r="G4" s="96">
        <v>33500</v>
      </c>
      <c r="H4" s="96">
        <v>31000</v>
      </c>
      <c r="I4" s="96">
        <v>29200</v>
      </c>
      <c r="J4" s="96">
        <v>29000</v>
      </c>
      <c r="K4" s="96">
        <v>28900</v>
      </c>
      <c r="L4" s="96">
        <v>29000</v>
      </c>
      <c r="M4" s="96">
        <v>29400</v>
      </c>
      <c r="N4" s="96">
        <v>30000</v>
      </c>
      <c r="O4" s="96">
        <v>31000</v>
      </c>
      <c r="P4" s="96">
        <v>31400</v>
      </c>
      <c r="Q4" s="96">
        <v>29800</v>
      </c>
      <c r="R4" s="96">
        <v>29000</v>
      </c>
      <c r="S4" s="96">
        <v>26900</v>
      </c>
      <c r="T4" s="96">
        <v>28600</v>
      </c>
      <c r="U4" s="96">
        <v>30700</v>
      </c>
      <c r="V4" s="96">
        <v>29300</v>
      </c>
      <c r="W4" s="96">
        <v>29500</v>
      </c>
      <c r="X4" s="96">
        <v>29300</v>
      </c>
      <c r="Y4" s="96">
        <v>28300</v>
      </c>
      <c r="Z4" s="96">
        <v>26600</v>
      </c>
      <c r="AA4" s="96">
        <v>26900</v>
      </c>
      <c r="AB4" s="96">
        <v>26500</v>
      </c>
      <c r="AC4" s="96">
        <v>27500</v>
      </c>
      <c r="AD4" s="96">
        <v>26100</v>
      </c>
      <c r="AE4" s="96">
        <v>27700</v>
      </c>
      <c r="AF4" s="96">
        <v>27800</v>
      </c>
      <c r="AG4" s="96">
        <v>24300</v>
      </c>
      <c r="AH4" s="96">
        <v>23300</v>
      </c>
      <c r="AI4" s="96">
        <v>25000</v>
      </c>
      <c r="AJ4" s="96">
        <v>24200</v>
      </c>
      <c r="AK4" s="96">
        <v>24800</v>
      </c>
      <c r="AL4" s="96">
        <v>26400</v>
      </c>
      <c r="AM4" s="96">
        <v>26400</v>
      </c>
      <c r="AN4" s="96">
        <v>27700</v>
      </c>
      <c r="AO4" s="96">
        <v>26200</v>
      </c>
      <c r="AP4" s="96">
        <v>29000</v>
      </c>
      <c r="AQ4" s="96">
        <v>27700</v>
      </c>
      <c r="AR4" s="96">
        <v>27300</v>
      </c>
      <c r="AS4" s="96">
        <v>28400</v>
      </c>
      <c r="AT4" s="96">
        <v>28700</v>
      </c>
      <c r="AU4" s="96">
        <v>29100</v>
      </c>
      <c r="AV4" s="96">
        <v>31500</v>
      </c>
      <c r="AW4" s="96">
        <v>30700</v>
      </c>
    </row>
    <row r="5" spans="1:49" s="96" customFormat="1">
      <c r="A5" s="5">
        <f t="shared" ref="A5:A7" ca="1" si="0">INDIRECT(A$3)</f>
        <v>22200</v>
      </c>
      <c r="B5" s="173" t="s">
        <v>7</v>
      </c>
      <c r="C5" s="96">
        <v>20000</v>
      </c>
      <c r="D5" s="96">
        <v>20700</v>
      </c>
      <c r="E5" s="96">
        <v>22100</v>
      </c>
      <c r="F5" s="96">
        <v>22100</v>
      </c>
      <c r="G5" s="96">
        <v>21200</v>
      </c>
      <c r="H5" s="96">
        <v>21000</v>
      </c>
      <c r="I5" s="96">
        <v>22000</v>
      </c>
      <c r="J5" s="96">
        <v>24000</v>
      </c>
      <c r="K5" s="96">
        <v>22400</v>
      </c>
      <c r="L5" s="96">
        <v>23700</v>
      </c>
      <c r="M5" s="96">
        <v>24300</v>
      </c>
      <c r="N5" s="96">
        <v>23900</v>
      </c>
      <c r="O5" s="96">
        <v>25400</v>
      </c>
      <c r="P5" s="96">
        <v>25300</v>
      </c>
      <c r="Q5" s="96">
        <v>25200</v>
      </c>
      <c r="R5" s="96">
        <v>23200</v>
      </c>
      <c r="S5" s="96">
        <v>21900</v>
      </c>
      <c r="T5" s="96">
        <v>23200</v>
      </c>
      <c r="U5" s="96">
        <v>24000</v>
      </c>
      <c r="V5" s="96">
        <v>23500</v>
      </c>
      <c r="W5" s="96">
        <v>24700</v>
      </c>
      <c r="X5" s="96">
        <v>23500</v>
      </c>
      <c r="Y5" s="96">
        <v>22700</v>
      </c>
      <c r="Z5" s="96">
        <v>20000</v>
      </c>
      <c r="AA5" s="96">
        <v>21300</v>
      </c>
      <c r="AB5" s="96">
        <v>22300</v>
      </c>
      <c r="AC5" s="96">
        <v>21800</v>
      </c>
      <c r="AD5" s="96">
        <v>22000</v>
      </c>
      <c r="AE5" s="96">
        <v>21900</v>
      </c>
      <c r="AF5" s="96">
        <v>22200</v>
      </c>
      <c r="AG5" s="96">
        <v>16800</v>
      </c>
      <c r="AH5" s="96">
        <v>18100</v>
      </c>
      <c r="AI5" s="96">
        <v>19700</v>
      </c>
      <c r="AJ5" s="96">
        <v>20500</v>
      </c>
      <c r="AK5" s="96">
        <v>18800</v>
      </c>
      <c r="AL5" s="96">
        <v>21900</v>
      </c>
      <c r="AM5" s="96">
        <v>22600</v>
      </c>
      <c r="AN5" s="96">
        <v>19700</v>
      </c>
      <c r="AO5" s="96">
        <v>20100</v>
      </c>
      <c r="AP5" s="96">
        <v>21900</v>
      </c>
      <c r="AQ5" s="96">
        <v>18900</v>
      </c>
      <c r="AR5" s="96">
        <v>19800</v>
      </c>
      <c r="AS5" s="96">
        <v>20300</v>
      </c>
      <c r="AT5" s="96">
        <v>19000</v>
      </c>
      <c r="AU5" s="96">
        <v>18500</v>
      </c>
      <c r="AV5" s="96">
        <v>19900</v>
      </c>
      <c r="AW5" s="96">
        <v>21400</v>
      </c>
    </row>
    <row r="6" spans="1:49">
      <c r="A6" s="182">
        <f ca="1">INDIRECT(A$3)</f>
        <v>25100</v>
      </c>
      <c r="B6" s="6" t="s">
        <v>297</v>
      </c>
      <c r="C6" s="96">
        <v>23600</v>
      </c>
      <c r="D6" s="96">
        <v>27400</v>
      </c>
      <c r="E6" s="96">
        <v>26000</v>
      </c>
      <c r="F6" s="96">
        <v>27600</v>
      </c>
      <c r="G6" s="96">
        <v>26100</v>
      </c>
      <c r="H6" s="96">
        <v>26000</v>
      </c>
      <c r="I6" s="96">
        <v>27700</v>
      </c>
      <c r="J6" s="96">
        <v>25100</v>
      </c>
      <c r="K6" s="96">
        <v>24800</v>
      </c>
      <c r="L6" s="96">
        <v>24900</v>
      </c>
      <c r="M6" s="96">
        <v>26700</v>
      </c>
      <c r="N6" s="96">
        <v>27600</v>
      </c>
      <c r="O6" s="96">
        <v>28300</v>
      </c>
      <c r="P6" s="96">
        <v>28500</v>
      </c>
      <c r="Q6" s="96">
        <v>27200</v>
      </c>
      <c r="R6" s="96">
        <v>26200</v>
      </c>
      <c r="S6" s="96">
        <v>26100</v>
      </c>
      <c r="T6" s="96">
        <v>29000</v>
      </c>
      <c r="U6" s="96">
        <v>28200</v>
      </c>
      <c r="V6" s="96">
        <v>26600</v>
      </c>
      <c r="W6" s="96">
        <v>26200</v>
      </c>
      <c r="X6" s="96">
        <v>27700</v>
      </c>
      <c r="Y6" s="96">
        <v>26400</v>
      </c>
      <c r="Z6" s="174">
        <v>24400</v>
      </c>
      <c r="AA6" s="96">
        <v>24700</v>
      </c>
      <c r="AB6" s="96">
        <v>24000</v>
      </c>
      <c r="AC6" s="96">
        <v>25700</v>
      </c>
      <c r="AD6" s="96">
        <v>23200</v>
      </c>
      <c r="AE6" s="96">
        <v>25900</v>
      </c>
      <c r="AF6" s="96">
        <v>25100</v>
      </c>
      <c r="AG6" s="96">
        <v>21600</v>
      </c>
      <c r="AH6" s="96">
        <v>22000</v>
      </c>
      <c r="AI6" s="96">
        <v>23300</v>
      </c>
      <c r="AJ6" s="96">
        <v>23600</v>
      </c>
      <c r="AK6" s="96">
        <v>22000</v>
      </c>
      <c r="AL6" s="96">
        <v>23300</v>
      </c>
      <c r="AM6" s="96">
        <v>24200</v>
      </c>
      <c r="AN6" s="96">
        <v>22900</v>
      </c>
      <c r="AO6" s="96">
        <v>22600</v>
      </c>
      <c r="AP6" s="96">
        <v>25600</v>
      </c>
      <c r="AQ6" s="96">
        <v>22600</v>
      </c>
      <c r="AR6" s="96">
        <v>23600</v>
      </c>
      <c r="AS6" s="96">
        <v>24100</v>
      </c>
      <c r="AT6" s="96">
        <v>23000</v>
      </c>
      <c r="AU6" s="96">
        <v>25700</v>
      </c>
      <c r="AV6" s="96">
        <v>28200</v>
      </c>
      <c r="AW6" s="96">
        <v>25300</v>
      </c>
    </row>
    <row r="7" spans="1:49">
      <c r="A7" s="5">
        <f t="shared" ca="1" si="0"/>
        <v>23400</v>
      </c>
      <c r="B7" s="6" t="s">
        <v>8</v>
      </c>
      <c r="C7" s="96">
        <v>24900</v>
      </c>
      <c r="D7" s="96">
        <v>31700</v>
      </c>
      <c r="E7" s="96">
        <v>31000</v>
      </c>
      <c r="F7" s="96">
        <v>32600</v>
      </c>
      <c r="G7" s="96">
        <v>30900</v>
      </c>
      <c r="H7" s="96">
        <v>28900</v>
      </c>
      <c r="I7" s="96">
        <v>27600</v>
      </c>
      <c r="J7" s="96">
        <v>28200</v>
      </c>
      <c r="K7" s="96">
        <v>25400</v>
      </c>
      <c r="L7" s="96">
        <v>25800</v>
      </c>
      <c r="M7" s="96">
        <v>29300</v>
      </c>
      <c r="N7" s="96">
        <v>28500</v>
      </c>
      <c r="O7" s="96">
        <v>28900</v>
      </c>
      <c r="P7" s="96">
        <v>30000</v>
      </c>
      <c r="Q7" s="96">
        <v>28900</v>
      </c>
      <c r="R7" s="96">
        <v>25800</v>
      </c>
      <c r="S7" s="96">
        <v>25600</v>
      </c>
      <c r="T7" s="96">
        <v>27000</v>
      </c>
      <c r="U7" s="96">
        <v>26500</v>
      </c>
      <c r="V7" s="96">
        <v>28300</v>
      </c>
      <c r="W7" s="96">
        <v>27600</v>
      </c>
      <c r="X7" s="96">
        <v>27900</v>
      </c>
      <c r="Y7" s="96">
        <v>27400</v>
      </c>
      <c r="Z7" s="96">
        <v>24200</v>
      </c>
      <c r="AA7" s="96">
        <v>25100</v>
      </c>
      <c r="AB7" s="96">
        <v>23800</v>
      </c>
      <c r="AC7" s="96">
        <v>25600</v>
      </c>
      <c r="AD7" s="96">
        <v>24100</v>
      </c>
      <c r="AE7" s="96">
        <v>24800</v>
      </c>
      <c r="AF7" s="96">
        <v>23400</v>
      </c>
      <c r="AG7" s="96">
        <v>19800</v>
      </c>
      <c r="AH7" s="96">
        <v>21600</v>
      </c>
      <c r="AI7" s="96">
        <v>23200</v>
      </c>
      <c r="AJ7" s="96">
        <v>23700</v>
      </c>
      <c r="AK7" s="96">
        <v>21900</v>
      </c>
      <c r="AL7" s="96">
        <v>21700</v>
      </c>
      <c r="AM7" s="96">
        <v>23300</v>
      </c>
      <c r="AN7" s="96">
        <v>23700</v>
      </c>
      <c r="AO7" s="96">
        <v>24200</v>
      </c>
      <c r="AP7" s="96">
        <v>24800</v>
      </c>
      <c r="AQ7" s="96">
        <v>27400</v>
      </c>
      <c r="AR7" s="96">
        <v>23400</v>
      </c>
      <c r="AS7" s="96">
        <v>24300</v>
      </c>
      <c r="AT7" s="96">
        <v>26000</v>
      </c>
      <c r="AU7" s="96">
        <v>26000</v>
      </c>
      <c r="AV7" s="96">
        <v>28800</v>
      </c>
      <c r="AW7" s="96">
        <v>28600</v>
      </c>
    </row>
    <row r="8" spans="1:49">
      <c r="A8" s="5"/>
      <c r="B8" s="6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ht="18" customHeight="1">
      <c r="B9" s="175" t="s">
        <v>206</v>
      </c>
      <c r="D9" s="110" t="s">
        <v>305</v>
      </c>
    </row>
    <row r="10" spans="1:49" ht="13.5">
      <c r="A10" s="10" t="str">
        <f>入力!C18</f>
        <v>近畿</v>
      </c>
      <c r="B10" s="3" t="s">
        <v>57</v>
      </c>
      <c r="C10" s="9" t="s">
        <v>10</v>
      </c>
      <c r="D10" s="232" t="s">
        <v>59</v>
      </c>
      <c r="E10" s="233"/>
      <c r="F10" s="233"/>
      <c r="G10" s="233"/>
      <c r="H10" s="233"/>
      <c r="I10" s="233"/>
      <c r="J10" s="234" t="s">
        <v>60</v>
      </c>
      <c r="K10" s="220"/>
      <c r="L10" s="220"/>
      <c r="M10" s="220"/>
      <c r="N10" s="220"/>
      <c r="O10" s="220"/>
      <c r="P10" s="220"/>
      <c r="Q10" s="220"/>
      <c r="R10" s="220"/>
      <c r="S10" s="234" t="s">
        <v>61</v>
      </c>
      <c r="T10" s="235"/>
      <c r="U10" s="235"/>
      <c r="V10" s="234" t="s">
        <v>58</v>
      </c>
      <c r="W10" s="235"/>
      <c r="X10" s="235"/>
      <c r="Y10" s="235"/>
      <c r="Z10" s="234" t="s">
        <v>62</v>
      </c>
      <c r="AA10" s="235"/>
      <c r="AB10" s="235"/>
      <c r="AC10" s="235"/>
      <c r="AD10" s="235"/>
      <c r="AE10" s="235"/>
      <c r="AF10" s="235"/>
      <c r="AG10" s="234" t="s">
        <v>63</v>
      </c>
      <c r="AH10" s="235"/>
      <c r="AI10" s="235"/>
      <c r="AJ10" s="235"/>
      <c r="AK10" s="235"/>
      <c r="AL10" s="234" t="s">
        <v>64</v>
      </c>
      <c r="AM10" s="235"/>
      <c r="AN10" s="235"/>
      <c r="AO10" s="235"/>
      <c r="AP10" s="234" t="s">
        <v>65</v>
      </c>
      <c r="AQ10" s="235"/>
      <c r="AR10" s="235"/>
      <c r="AS10" s="235"/>
      <c r="AT10" s="235"/>
      <c r="AU10" s="235"/>
      <c r="AV10" s="235"/>
      <c r="AW10" s="3" t="s">
        <v>56</v>
      </c>
    </row>
    <row r="11" spans="1:49">
      <c r="A11" s="5">
        <f ca="1">IF(A10="北海道",C11,IF(A10="沖縄",AW11,INDIRECT(A$10)))</f>
        <v>39000</v>
      </c>
      <c r="B11" s="186" t="s">
        <v>304</v>
      </c>
      <c r="C11" s="8">
        <v>46000</v>
      </c>
      <c r="D11" s="231">
        <v>44000</v>
      </c>
      <c r="E11" s="231"/>
      <c r="F11" s="231"/>
      <c r="G11" s="231"/>
      <c r="H11" s="231"/>
      <c r="I11" s="231"/>
      <c r="J11" s="231">
        <v>42000</v>
      </c>
      <c r="K11" s="231"/>
      <c r="L11" s="231"/>
      <c r="M11" s="231"/>
      <c r="N11" s="231"/>
      <c r="O11" s="231"/>
      <c r="P11" s="231"/>
      <c r="Q11" s="231"/>
      <c r="R11" s="231"/>
      <c r="S11" s="231">
        <v>40000</v>
      </c>
      <c r="T11" s="231"/>
      <c r="U11" s="231"/>
      <c r="V11" s="231">
        <v>40000</v>
      </c>
      <c r="W11" s="231"/>
      <c r="X11" s="231"/>
      <c r="Y11" s="231"/>
      <c r="Z11" s="231">
        <v>39000</v>
      </c>
      <c r="AA11" s="231"/>
      <c r="AB11" s="231"/>
      <c r="AC11" s="231"/>
      <c r="AD11" s="231"/>
      <c r="AE11" s="231"/>
      <c r="AF11" s="231"/>
      <c r="AG11" s="231">
        <v>42000</v>
      </c>
      <c r="AH11" s="231"/>
      <c r="AI11" s="231"/>
      <c r="AJ11" s="231"/>
      <c r="AK11" s="231"/>
      <c r="AL11" s="231">
        <v>39000</v>
      </c>
      <c r="AM11" s="231"/>
      <c r="AN11" s="231"/>
      <c r="AO11" s="231"/>
      <c r="AP11" s="231">
        <v>38000</v>
      </c>
      <c r="AQ11" s="231"/>
      <c r="AR11" s="231"/>
      <c r="AS11" s="231"/>
      <c r="AT11" s="231"/>
      <c r="AU11" s="231"/>
      <c r="AV11" s="231"/>
      <c r="AW11" s="5">
        <v>36000</v>
      </c>
    </row>
    <row r="12" spans="1:49">
      <c r="A12" s="5"/>
      <c r="B12" s="3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>
      <c r="A13" s="5"/>
      <c r="B13" s="3"/>
      <c r="C13" s="1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5"/>
      <c r="AI13" s="5"/>
      <c r="AJ13" s="5"/>
      <c r="AK13" s="5"/>
      <c r="AL13" s="5"/>
      <c r="AM13" s="5"/>
      <c r="AN13" s="5"/>
      <c r="AO13" s="5"/>
      <c r="AQ13" s="5"/>
      <c r="AR13" s="5"/>
      <c r="AS13" s="5"/>
      <c r="AT13" s="5"/>
      <c r="AU13" s="5"/>
      <c r="AV13" s="5"/>
      <c r="AW13" s="5"/>
    </row>
    <row r="16" spans="1:49">
      <c r="E16" s="96"/>
      <c r="F16" s="96"/>
      <c r="G16" s="96"/>
      <c r="H16" s="96"/>
      <c r="I16" s="96"/>
      <c r="K16" s="96"/>
      <c r="L16" s="96"/>
      <c r="M16" s="96"/>
      <c r="N16" s="96"/>
      <c r="O16" s="96"/>
      <c r="P16" s="96"/>
      <c r="Q16" s="96"/>
      <c r="R16" s="96"/>
      <c r="T16" s="96"/>
      <c r="U16" s="96"/>
      <c r="V16" s="96"/>
      <c r="W16" s="96"/>
      <c r="X16" s="96"/>
      <c r="Y16" s="96"/>
      <c r="AA16" s="96"/>
      <c r="AB16" s="96"/>
      <c r="AC16" s="96"/>
      <c r="AD16" s="96"/>
      <c r="AE16" s="96"/>
      <c r="AF16" s="96"/>
      <c r="AI16" s="96"/>
      <c r="AJ16" s="96"/>
      <c r="AM16" s="96"/>
      <c r="AN16" s="96"/>
      <c r="AO16" s="96"/>
      <c r="AQ16" s="96"/>
      <c r="AR16" s="96"/>
      <c r="AS16" s="96"/>
      <c r="AT16" s="96"/>
      <c r="AU16" s="96"/>
      <c r="AV16" s="96"/>
      <c r="AW16" s="96"/>
    </row>
    <row r="17" spans="3:49">
      <c r="E17" s="96"/>
      <c r="F17" s="96"/>
      <c r="G17" s="96"/>
      <c r="H17" s="96"/>
      <c r="I17" s="96"/>
      <c r="K17" s="96"/>
      <c r="L17" s="96"/>
      <c r="M17" s="96"/>
      <c r="N17" s="96"/>
      <c r="O17" s="96"/>
      <c r="P17" s="96"/>
      <c r="Q17" s="96"/>
      <c r="R17" s="96"/>
      <c r="U17" s="96"/>
      <c r="V17" s="96"/>
      <c r="W17" s="96"/>
      <c r="X17" s="96"/>
      <c r="AA17" s="96"/>
      <c r="AB17" s="96"/>
      <c r="AC17" s="96"/>
      <c r="AD17" s="96"/>
      <c r="AE17" s="96"/>
      <c r="AF17" s="96"/>
      <c r="AI17" s="96"/>
      <c r="AJ17" s="96"/>
      <c r="AM17" s="96"/>
      <c r="AN17" s="96"/>
      <c r="AO17" s="96"/>
      <c r="AQ17" s="96"/>
      <c r="AR17" s="96"/>
      <c r="AS17" s="96"/>
      <c r="AT17" s="96"/>
      <c r="AU17" s="96"/>
      <c r="AV17" s="96"/>
      <c r="AW17" s="96"/>
    </row>
    <row r="18" spans="3:49">
      <c r="E18" s="96"/>
      <c r="F18" s="96"/>
      <c r="G18" s="96"/>
      <c r="H18" s="96"/>
      <c r="I18" s="96"/>
      <c r="K18" s="96"/>
      <c r="L18" s="96"/>
      <c r="M18" s="96"/>
      <c r="N18" s="96"/>
      <c r="O18" s="96"/>
      <c r="P18" s="96"/>
      <c r="Q18" s="96"/>
      <c r="R18" s="96"/>
      <c r="T18" s="96"/>
      <c r="U18" s="96"/>
      <c r="V18" s="96"/>
      <c r="W18" s="96"/>
      <c r="X18" s="96"/>
      <c r="AA18" s="96"/>
      <c r="AB18" s="96"/>
      <c r="AC18" s="96"/>
      <c r="AD18" s="96"/>
      <c r="AE18" s="96"/>
      <c r="AF18" s="96"/>
      <c r="AI18" s="96"/>
      <c r="AJ18" s="96"/>
      <c r="AL18" s="96"/>
      <c r="AM18" s="96"/>
      <c r="AN18" s="96"/>
      <c r="AO18" s="96"/>
      <c r="AQ18" s="96"/>
      <c r="AR18" s="96"/>
      <c r="AS18" s="96"/>
      <c r="AT18" s="96"/>
      <c r="AU18" s="96"/>
      <c r="AV18" s="96"/>
      <c r="AW18" s="96"/>
    </row>
    <row r="20" spans="3:49">
      <c r="M20" s="1" t="s">
        <v>172</v>
      </c>
    </row>
    <row r="21" spans="3:49">
      <c r="M21" s="1" t="s">
        <v>172</v>
      </c>
    </row>
    <row r="22" spans="3:49">
      <c r="M22" s="1" t="s">
        <v>172</v>
      </c>
    </row>
    <row r="23" spans="3:49">
      <c r="M23" s="1" t="s">
        <v>172</v>
      </c>
    </row>
    <row r="24" spans="3:49">
      <c r="C24" s="96"/>
    </row>
    <row r="25" spans="3:49">
      <c r="C25" s="96"/>
      <c r="M25" s="1" t="s">
        <v>172</v>
      </c>
    </row>
    <row r="26" spans="3:49">
      <c r="C26" s="96"/>
    </row>
    <row r="27" spans="3:49">
      <c r="C27" s="96"/>
    </row>
    <row r="28" spans="3:49">
      <c r="C28" s="96"/>
    </row>
    <row r="29" spans="3:49">
      <c r="C29" s="96"/>
    </row>
    <row r="30" spans="3:49">
      <c r="C30" s="96"/>
    </row>
    <row r="31" spans="3:49">
      <c r="C31" s="96"/>
    </row>
    <row r="32" spans="3:49">
      <c r="C32" s="96"/>
    </row>
    <row r="33" spans="3:3">
      <c r="C33" s="96"/>
    </row>
    <row r="34" spans="3:3">
      <c r="C34" s="96"/>
    </row>
    <row r="35" spans="3:3">
      <c r="C35" s="96"/>
    </row>
    <row r="36" spans="3:3">
      <c r="C36" s="96"/>
    </row>
    <row r="37" spans="3:3">
      <c r="C37" s="96"/>
    </row>
    <row r="38" spans="3:3">
      <c r="C38" s="96"/>
    </row>
    <row r="39" spans="3:3">
      <c r="C39" s="96"/>
    </row>
    <row r="40" spans="3:3">
      <c r="C40" s="96"/>
    </row>
    <row r="41" spans="3:3">
      <c r="C41" s="96"/>
    </row>
    <row r="42" spans="3:3">
      <c r="C42" s="96"/>
    </row>
  </sheetData>
  <mergeCells count="16">
    <mergeCell ref="AL10:AO10"/>
    <mergeCell ref="AL11:AO11"/>
    <mergeCell ref="AP10:AV10"/>
    <mergeCell ref="AP11:AV11"/>
    <mergeCell ref="V10:Y10"/>
    <mergeCell ref="V11:Y11"/>
    <mergeCell ref="Z10:AF10"/>
    <mergeCell ref="Z11:AF11"/>
    <mergeCell ref="AG10:AK10"/>
    <mergeCell ref="AG11:AK11"/>
    <mergeCell ref="D11:I11"/>
    <mergeCell ref="D10:I10"/>
    <mergeCell ref="J10:R10"/>
    <mergeCell ref="J11:R11"/>
    <mergeCell ref="S10:U10"/>
    <mergeCell ref="S11:U1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61</vt:i4>
      </vt:variant>
    </vt:vector>
  </HeadingPairs>
  <TitlesOfParts>
    <vt:vector size="69" baseType="lpstr">
      <vt:lpstr>入力</vt:lpstr>
      <vt:lpstr>価格表</vt:lpstr>
      <vt:lpstr>150L,200L</vt:lpstr>
      <vt:lpstr>250L</vt:lpstr>
      <vt:lpstr>300L</vt:lpstr>
      <vt:lpstr>400L以上</vt:lpstr>
      <vt:lpstr>施工費</vt:lpstr>
      <vt:lpstr>R6年3月労務単価</vt:lpstr>
      <vt:lpstr>'150L,200L'!Print_Area</vt:lpstr>
      <vt:lpstr>'250L'!Print_Area</vt:lpstr>
      <vt:lpstr>'300L'!Print_Area</vt:lpstr>
      <vt:lpstr>'400L以上'!Print_Area</vt:lpstr>
      <vt:lpstr>施工費!Print_Area</vt:lpstr>
      <vt:lpstr>入力!Print_Area</vt:lpstr>
      <vt:lpstr>'R6年3月労務単価'!愛知</vt:lpstr>
      <vt:lpstr>'R6年3月労務単価'!愛媛</vt:lpstr>
      <vt:lpstr>'R6年3月労務単価'!茨城</vt:lpstr>
      <vt:lpstr>'R6年3月労務単価'!岡山</vt:lpstr>
      <vt:lpstr>'R6年3月労務単価'!沖縄</vt:lpstr>
      <vt:lpstr>関東</vt:lpstr>
      <vt:lpstr>'R6年3月労務単価'!岩手</vt:lpstr>
      <vt:lpstr>'R6年3月労務単価'!岐阜</vt:lpstr>
      <vt:lpstr>'R6年3月労務単価'!宮崎</vt:lpstr>
      <vt:lpstr>'R6年3月労務単価'!宮城</vt:lpstr>
      <vt:lpstr>'R6年3月労務単価'!京都</vt:lpstr>
      <vt:lpstr>近畿</vt:lpstr>
      <vt:lpstr>九州</vt:lpstr>
      <vt:lpstr>'R6年3月労務単価'!熊本</vt:lpstr>
      <vt:lpstr>'R6年3月労務単価'!群馬</vt:lpstr>
      <vt:lpstr>'R6年3月労務単価'!広島</vt:lpstr>
      <vt:lpstr>'R6年3月労務単価'!香川</vt:lpstr>
      <vt:lpstr>'R6年3月労務単価'!高知</vt:lpstr>
      <vt:lpstr>'R6年3月労務単価'!佐賀</vt:lpstr>
      <vt:lpstr>'R6年3月労務単価'!埼玉</vt:lpstr>
      <vt:lpstr>'R6年3月労務単価'!三重</vt:lpstr>
      <vt:lpstr>'R6年3月労務単価'!山形</vt:lpstr>
      <vt:lpstr>'R6年3月労務単価'!山口</vt:lpstr>
      <vt:lpstr>'R6年3月労務単価'!山梨</vt:lpstr>
      <vt:lpstr>四国</vt:lpstr>
      <vt:lpstr>'R6年3月労務単価'!滋賀</vt:lpstr>
      <vt:lpstr>'R6年3月労務単価'!鹿児島</vt:lpstr>
      <vt:lpstr>'R6年3月労務単価'!秋田</vt:lpstr>
      <vt:lpstr>'R6年3月労務単価'!新潟</vt:lpstr>
      <vt:lpstr>'R6年3月労務単価'!神奈川</vt:lpstr>
      <vt:lpstr>'R6年3月労務単価'!青森</vt:lpstr>
      <vt:lpstr>'R6年3月労務単価'!静岡</vt:lpstr>
      <vt:lpstr>'R6年3月労務単価'!石川</vt:lpstr>
      <vt:lpstr>'R6年3月労務単価'!千葉</vt:lpstr>
      <vt:lpstr>'R6年3月労務単価'!大阪</vt:lpstr>
      <vt:lpstr>'R6年3月労務単価'!大分</vt:lpstr>
      <vt:lpstr>中国</vt:lpstr>
      <vt:lpstr>中部</vt:lpstr>
      <vt:lpstr>'R6年3月労務単価'!長崎</vt:lpstr>
      <vt:lpstr>'R6年3月労務単価'!長野</vt:lpstr>
      <vt:lpstr>'R6年3月労務単価'!鳥取</vt:lpstr>
      <vt:lpstr>'R6年3月労務単価'!島根</vt:lpstr>
      <vt:lpstr>'R6年3月労務単価'!東京</vt:lpstr>
      <vt:lpstr>東北</vt:lpstr>
      <vt:lpstr>'R6年3月労務単価'!徳島</vt:lpstr>
      <vt:lpstr>'R6年3月労務単価'!栃木</vt:lpstr>
      <vt:lpstr>'R6年3月労務単価'!奈良</vt:lpstr>
      <vt:lpstr>'R6年3月労務単価'!富山</vt:lpstr>
      <vt:lpstr>'R6年3月労務単価'!福井</vt:lpstr>
      <vt:lpstr>'R6年3月労務単価'!福岡</vt:lpstr>
      <vt:lpstr>'R6年3月労務単価'!福島</vt:lpstr>
      <vt:lpstr>'R6年3月労務単価'!兵庫</vt:lpstr>
      <vt:lpstr>'R6年3月労務単価'!北海道</vt:lpstr>
      <vt:lpstr>北陸</vt:lpstr>
      <vt:lpstr>'R6年3月労務単価'!和歌山</vt:lpstr>
    </vt:vector>
  </TitlesOfParts>
  <Company>前田工繊株式会社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ETP</dc:creator>
  <cp:lastModifiedBy>ETP 09</cp:lastModifiedBy>
  <cp:lastPrinted>2021-07-29T12:23:22Z</cp:lastPrinted>
  <dcterms:created xsi:type="dcterms:W3CDTF">1996-07-10T04:11:24Z</dcterms:created>
  <dcterms:modified xsi:type="dcterms:W3CDTF">2024-05-21T08:00:17Z</dcterms:modified>
</cp:coreProperties>
</file>