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tp21\Desktop\ホームページ\"/>
    </mc:Choice>
  </mc:AlternateContent>
  <xr:revisionPtr revIDLastSave="0" documentId="13_ncr:1_{5209B0E3-9E7C-4295-BBC6-A8223A204936}" xr6:coauthVersionLast="47" xr6:coauthVersionMax="47" xr10:uidLastSave="{00000000-0000-0000-0000-000000000000}"/>
  <bookViews>
    <workbookView xWindow="-120" yWindow="-120" windowWidth="29040" windowHeight="15720" tabRatio="860" xr2:uid="{54082C26-7AA4-4737-9657-C8B6E52D727E}"/>
  </bookViews>
  <sheets>
    <sheet name="EC356_H=500" sheetId="43" r:id="rId1"/>
    <sheet name="EC445_H=600" sheetId="44" r:id="rId2"/>
    <sheet name="EC712_H=450" sheetId="45" r:id="rId3"/>
    <sheet name="R7年3月労務単価" sheetId="4" r:id="rId4"/>
    <sheet name="R7年4月砕石" sheetId="46" r:id="rId5"/>
  </sheets>
  <definedNames>
    <definedName name="_xlnm.Print_Area" localSheetId="0">'EC356_H=500'!$B$3:$J$27</definedName>
    <definedName name="_xlnm.Print_Area" localSheetId="1">'EC445_H=600'!$B$3:$J$27</definedName>
    <definedName name="_xlnm.Print_Area" localSheetId="2">'EC712_H=450'!$B$3:$I$27</definedName>
    <definedName name="qwer" localSheetId="0">#REF!</definedName>
    <definedName name="qwer" localSheetId="1">#REF!</definedName>
    <definedName name="qwer" localSheetId="2">#REF!</definedName>
    <definedName name="qwer" localSheetId="3">#REF!</definedName>
    <definedName name="qwer">#REF!</definedName>
    <definedName name="アメリカ" localSheetId="0">#REF!</definedName>
    <definedName name="アメリカ" localSheetId="1">#REF!</definedName>
    <definedName name="アメリカ" localSheetId="2">#REF!</definedName>
    <definedName name="アメリカ" localSheetId="3">#REF!</definedName>
    <definedName name="アメリカ">#REF!</definedName>
    <definedName name="愛知" localSheetId="0">#REF!</definedName>
    <definedName name="愛知" localSheetId="1">#REF!</definedName>
    <definedName name="愛知" localSheetId="2">#REF!</definedName>
    <definedName name="愛知" localSheetId="3">'R7年3月労務単価'!$X$4:$X$6</definedName>
    <definedName name="愛知">#REF!</definedName>
    <definedName name="愛媛" localSheetId="0">#REF!</definedName>
    <definedName name="愛媛" localSheetId="1">#REF!</definedName>
    <definedName name="愛媛" localSheetId="2">#REF!</definedName>
    <definedName name="愛媛" localSheetId="3">'R7年3月労務単価'!$AN$4:$AN$6</definedName>
    <definedName name="愛媛">#REF!</definedName>
    <definedName name="茨城" localSheetId="0">#REF!</definedName>
    <definedName name="茨城" localSheetId="1">#REF!</definedName>
    <definedName name="茨城" localSheetId="2">#REF!</definedName>
    <definedName name="茨城" localSheetId="3">'R7年3月労務単価'!$J$4:$J$6</definedName>
    <definedName name="茨城">#REF!</definedName>
    <definedName name="印刷1" localSheetId="0">'EC356_H=500'!印刷1</definedName>
    <definedName name="印刷1" localSheetId="1">'EC445_H=600'!印刷1</definedName>
    <definedName name="印刷1" localSheetId="2">'EC712_H=450'!印刷1</definedName>
    <definedName name="印刷1" localSheetId="3">'R7年3月労務単価'!印刷1</definedName>
    <definedName name="印刷1">[0]!印刷1</definedName>
    <definedName name="印刷20" localSheetId="0">'EC356_H=500'!印刷20</definedName>
    <definedName name="印刷20" localSheetId="1">'EC445_H=600'!印刷20</definedName>
    <definedName name="印刷20" localSheetId="2">'EC712_H=450'!印刷20</definedName>
    <definedName name="印刷20" localSheetId="3">'R7年3月労務単価'!印刷20</definedName>
    <definedName name="印刷20">[0]!印刷20</definedName>
    <definedName name="印刷3" localSheetId="0">'EC356_H=500'!印刷3</definedName>
    <definedName name="印刷3" localSheetId="1">'EC445_H=600'!印刷3</definedName>
    <definedName name="印刷3" localSheetId="2">'EC712_H=450'!印刷3</definedName>
    <definedName name="印刷3" localSheetId="3">'R7年3月労務単価'!印刷3</definedName>
    <definedName name="印刷3">[0]!印刷3</definedName>
    <definedName name="岡山" localSheetId="0">#REF!</definedName>
    <definedName name="岡山" localSheetId="1">#REF!</definedName>
    <definedName name="岡山" localSheetId="2">#REF!</definedName>
    <definedName name="岡山" localSheetId="3">'R7年3月労務単価'!$AI$4:$AI$6</definedName>
    <definedName name="岡山">#REF!</definedName>
    <definedName name="沖縄" localSheetId="0">#REF!</definedName>
    <definedName name="沖縄" localSheetId="1">#REF!</definedName>
    <definedName name="沖縄" localSheetId="2">#REF!</definedName>
    <definedName name="沖縄" localSheetId="3">'R7年3月労務単価'!$AW$4:$AW$6</definedName>
    <definedName name="沖縄">#REF!</definedName>
    <definedName name="関東" localSheetId="0">#REF!</definedName>
    <definedName name="関東" localSheetId="1">#REF!</definedName>
    <definedName name="関東" localSheetId="2">#REF!</definedName>
    <definedName name="関東" localSheetId="3">'R7年3月労務単価'!#REF!</definedName>
    <definedName name="関東">#REF!</definedName>
    <definedName name="岩手" localSheetId="0">#REF!</definedName>
    <definedName name="岩手" localSheetId="1">#REF!</definedName>
    <definedName name="岩手" localSheetId="2">#REF!</definedName>
    <definedName name="岩手" localSheetId="3">'R7年3月労務単価'!$E$4:$E$6</definedName>
    <definedName name="岩手">#REF!</definedName>
    <definedName name="岐阜" localSheetId="0">#REF!</definedName>
    <definedName name="岐阜" localSheetId="1">#REF!</definedName>
    <definedName name="岐阜" localSheetId="2">#REF!</definedName>
    <definedName name="岐阜" localSheetId="3">'R7年3月労務単価'!$V$4:$V$6</definedName>
    <definedName name="岐阜">#REF!</definedName>
    <definedName name="宮崎" localSheetId="0">#REF!</definedName>
    <definedName name="宮崎" localSheetId="1">#REF!</definedName>
    <definedName name="宮崎" localSheetId="2">#REF!</definedName>
    <definedName name="宮崎" localSheetId="3">'R7年3月労務単価'!$AU$4:$AU$6</definedName>
    <definedName name="宮崎">#REF!</definedName>
    <definedName name="宮城" localSheetId="0">#REF!</definedName>
    <definedName name="宮城" localSheetId="1">#REF!</definedName>
    <definedName name="宮城" localSheetId="2">#REF!</definedName>
    <definedName name="宮城" localSheetId="3">'R7年3月労務単価'!$F$4:$F$6</definedName>
    <definedName name="宮城">#REF!</definedName>
    <definedName name="京都" localSheetId="0">#REF!</definedName>
    <definedName name="京都" localSheetId="1">#REF!</definedName>
    <definedName name="京都" localSheetId="2">#REF!</definedName>
    <definedName name="京都" localSheetId="3">'R7年3月労務単価'!$AB$4:$AB$6</definedName>
    <definedName name="京都">#REF!</definedName>
    <definedName name="近畿" localSheetId="0">#REF!</definedName>
    <definedName name="近畿" localSheetId="1">#REF!</definedName>
    <definedName name="近畿" localSheetId="2">#REF!</definedName>
    <definedName name="近畿" localSheetId="3">'R7年3月労務単価'!#REF!</definedName>
    <definedName name="近畿">#REF!</definedName>
    <definedName name="九州" localSheetId="0">#REF!</definedName>
    <definedName name="九州" localSheetId="1">#REF!</definedName>
    <definedName name="九州" localSheetId="2">#REF!</definedName>
    <definedName name="九州" localSheetId="3">'R7年3月労務単価'!#REF!</definedName>
    <definedName name="九州">#REF!</definedName>
    <definedName name="熊本" localSheetId="0">#REF!</definedName>
    <definedName name="熊本" localSheetId="1">#REF!</definedName>
    <definedName name="熊本" localSheetId="2">#REF!</definedName>
    <definedName name="熊本" localSheetId="3">'R7年3月労務単価'!$AS$4:$AS$6</definedName>
    <definedName name="熊本">#REF!</definedName>
    <definedName name="群馬" localSheetId="0">#REF!</definedName>
    <definedName name="群馬" localSheetId="1">#REF!</definedName>
    <definedName name="群馬" localSheetId="2">#REF!</definedName>
    <definedName name="群馬" localSheetId="3">'R7年3月労務単価'!$L$4:$L$6</definedName>
    <definedName name="群馬">#REF!</definedName>
    <definedName name="広島" localSheetId="0">#REF!</definedName>
    <definedName name="広島" localSheetId="1">#REF!</definedName>
    <definedName name="広島" localSheetId="2">#REF!</definedName>
    <definedName name="広島" localSheetId="3">'R7年3月労務単価'!$AJ$4:$AJ$6</definedName>
    <definedName name="広島">#REF!</definedName>
    <definedName name="香川" localSheetId="0">#REF!</definedName>
    <definedName name="香川" localSheetId="1">#REF!</definedName>
    <definedName name="香川" localSheetId="2">#REF!</definedName>
    <definedName name="香川" localSheetId="3">'R7年3月労務単価'!$AM$4:$AM$6</definedName>
    <definedName name="香川">#REF!</definedName>
    <definedName name="高知" localSheetId="0">#REF!</definedName>
    <definedName name="高知" localSheetId="1">#REF!</definedName>
    <definedName name="高知" localSheetId="2">#REF!</definedName>
    <definedName name="高知" localSheetId="3">'R7年3月労務単価'!$AO$4:$AO$6</definedName>
    <definedName name="高知">#REF!</definedName>
    <definedName name="佐賀" localSheetId="0">#REF!</definedName>
    <definedName name="佐賀" localSheetId="1">#REF!</definedName>
    <definedName name="佐賀" localSheetId="2">#REF!</definedName>
    <definedName name="佐賀" localSheetId="3">'R7年3月労務単価'!$AQ$4:$AQ$6</definedName>
    <definedName name="佐賀">#REF!</definedName>
    <definedName name="埼玉" localSheetId="0">#REF!</definedName>
    <definedName name="埼玉" localSheetId="1">#REF!</definedName>
    <definedName name="埼玉" localSheetId="2">#REF!</definedName>
    <definedName name="埼玉" localSheetId="3">'R7年3月労務単価'!$M$4:$M$6</definedName>
    <definedName name="埼玉">#REF!</definedName>
    <definedName name="三重" localSheetId="0">#REF!</definedName>
    <definedName name="三重" localSheetId="1">#REF!</definedName>
    <definedName name="三重" localSheetId="2">#REF!</definedName>
    <definedName name="三重" localSheetId="3">'R7年3月労務単価'!$Y$4:$Y$6</definedName>
    <definedName name="三重">#REF!</definedName>
    <definedName name="山形" localSheetId="0">#REF!</definedName>
    <definedName name="山形" localSheetId="1">#REF!</definedName>
    <definedName name="山形" localSheetId="2">#REF!</definedName>
    <definedName name="山形" localSheetId="3">'R7年3月労務単価'!$H$4:$H$6</definedName>
    <definedName name="山形">#REF!</definedName>
    <definedName name="山口" localSheetId="0">#REF!</definedName>
    <definedName name="山口" localSheetId="1">#REF!</definedName>
    <definedName name="山口" localSheetId="2">#REF!</definedName>
    <definedName name="山口" localSheetId="3">'R7年3月労務単価'!$AK$4:$AK$6</definedName>
    <definedName name="山口">#REF!</definedName>
    <definedName name="山梨" localSheetId="0">#REF!</definedName>
    <definedName name="山梨" localSheetId="1">#REF!</definedName>
    <definedName name="山梨" localSheetId="2">#REF!</definedName>
    <definedName name="山梨" localSheetId="3">'R7年3月労務単価'!$Q$4:$Q$6</definedName>
    <definedName name="山梨">#REF!</definedName>
    <definedName name="四国" localSheetId="0">#REF!</definedName>
    <definedName name="四国" localSheetId="1">#REF!</definedName>
    <definedName name="四国" localSheetId="2">#REF!</definedName>
    <definedName name="四国" localSheetId="3">'R7年3月労務単価'!#REF!</definedName>
    <definedName name="四国">#REF!</definedName>
    <definedName name="滋賀" localSheetId="0">#REF!</definedName>
    <definedName name="滋賀" localSheetId="1">#REF!</definedName>
    <definedName name="滋賀" localSheetId="2">#REF!</definedName>
    <definedName name="滋賀" localSheetId="3">'R7年3月労務単価'!$AA$4:$AA$6</definedName>
    <definedName name="滋賀">#REF!</definedName>
    <definedName name="鹿児島" localSheetId="0">#REF!</definedName>
    <definedName name="鹿児島" localSheetId="1">#REF!</definedName>
    <definedName name="鹿児島" localSheetId="2">#REF!</definedName>
    <definedName name="鹿児島" localSheetId="3">'R7年3月労務単価'!$AV$4:$AV$6</definedName>
    <definedName name="鹿児島">#REF!</definedName>
    <definedName name="秋田" localSheetId="0">#REF!</definedName>
    <definedName name="秋田" localSheetId="1">#REF!</definedName>
    <definedName name="秋田" localSheetId="2">#REF!</definedName>
    <definedName name="秋田" localSheetId="3">'R7年3月労務単価'!$G$4:$G$6</definedName>
    <definedName name="秋田">#REF!</definedName>
    <definedName name="新潟" localSheetId="0">#REF!</definedName>
    <definedName name="新潟" localSheetId="1">#REF!</definedName>
    <definedName name="新潟" localSheetId="2">#REF!</definedName>
    <definedName name="新潟" localSheetId="3">'R7年3月労務単価'!$S$4:$S$6</definedName>
    <definedName name="新潟">#REF!</definedName>
    <definedName name="神奈川" localSheetId="0">#REF!</definedName>
    <definedName name="神奈川" localSheetId="1">#REF!</definedName>
    <definedName name="神奈川" localSheetId="2">#REF!</definedName>
    <definedName name="神奈川" localSheetId="3">'R7年3月労務単価'!$P$4:$P$6</definedName>
    <definedName name="神奈川">#REF!</definedName>
    <definedName name="青森" localSheetId="0">#REF!</definedName>
    <definedName name="青森" localSheetId="1">#REF!</definedName>
    <definedName name="青森" localSheetId="2">#REF!</definedName>
    <definedName name="青森" localSheetId="3">'R7年3月労務単価'!$D$4:$D$6</definedName>
    <definedName name="青森">#REF!</definedName>
    <definedName name="静岡" localSheetId="0">#REF!</definedName>
    <definedName name="静岡" localSheetId="1">#REF!</definedName>
    <definedName name="静岡" localSheetId="2">#REF!</definedName>
    <definedName name="静岡" localSheetId="3">'R7年3月労務単価'!$W$4:$W$6</definedName>
    <definedName name="静岡">#REF!</definedName>
    <definedName name="石川" localSheetId="0">#REF!</definedName>
    <definedName name="石川" localSheetId="1">#REF!</definedName>
    <definedName name="石川" localSheetId="2">#REF!</definedName>
    <definedName name="石川" localSheetId="3">'R7年3月労務単価'!$U$4:$U$6</definedName>
    <definedName name="石川">#REF!</definedName>
    <definedName name="千葉" localSheetId="0">#REF!</definedName>
    <definedName name="千葉" localSheetId="1">#REF!</definedName>
    <definedName name="千葉" localSheetId="2">#REF!</definedName>
    <definedName name="千葉" localSheetId="3">'R7年3月労務単価'!$N$4:$N$6</definedName>
    <definedName name="千葉">#REF!</definedName>
    <definedName name="大阪" localSheetId="0">#REF!</definedName>
    <definedName name="大阪" localSheetId="1">#REF!</definedName>
    <definedName name="大阪" localSheetId="2">#REF!</definedName>
    <definedName name="大阪" localSheetId="3">'R7年3月労務単価'!$AC$4:$AC$6</definedName>
    <definedName name="大阪">#REF!</definedName>
    <definedName name="大分" localSheetId="0">#REF!</definedName>
    <definedName name="大分" localSheetId="1">#REF!</definedName>
    <definedName name="大分" localSheetId="2">#REF!</definedName>
    <definedName name="大分" localSheetId="3">'R7年3月労務単価'!$AT$4:$AT$6</definedName>
    <definedName name="大分">#REF!</definedName>
    <definedName name="中国" localSheetId="0">#REF!</definedName>
    <definedName name="中国" localSheetId="1">#REF!</definedName>
    <definedName name="中国" localSheetId="2">#REF!</definedName>
    <definedName name="中国" localSheetId="3">'R7年3月労務単価'!#REF!</definedName>
    <definedName name="中国">#REF!</definedName>
    <definedName name="中部" localSheetId="0">#REF!</definedName>
    <definedName name="中部" localSheetId="1">#REF!</definedName>
    <definedName name="中部" localSheetId="2">#REF!</definedName>
    <definedName name="中部" localSheetId="3">'R7年3月労務単価'!#REF!</definedName>
    <definedName name="中部">#REF!</definedName>
    <definedName name="長崎" localSheetId="0">#REF!</definedName>
    <definedName name="長崎" localSheetId="1">#REF!</definedName>
    <definedName name="長崎" localSheetId="2">#REF!</definedName>
    <definedName name="長崎" localSheetId="3">'R7年3月労務単価'!$AR$4:$AR$6</definedName>
    <definedName name="長崎">#REF!</definedName>
    <definedName name="長野" localSheetId="0">#REF!</definedName>
    <definedName name="長野" localSheetId="1">#REF!</definedName>
    <definedName name="長野" localSheetId="2">#REF!</definedName>
    <definedName name="長野" localSheetId="3">'R7年3月労務単価'!$R$4:$R$6</definedName>
    <definedName name="長野">#REF!</definedName>
    <definedName name="鳥取" localSheetId="0">#REF!</definedName>
    <definedName name="鳥取" localSheetId="1">#REF!</definedName>
    <definedName name="鳥取" localSheetId="2">#REF!</definedName>
    <definedName name="鳥取" localSheetId="3">'R7年3月労務単価'!$AG$4:$AG$6</definedName>
    <definedName name="鳥取">#REF!</definedName>
    <definedName name="島根" localSheetId="0">#REF!</definedName>
    <definedName name="島根" localSheetId="1">#REF!</definedName>
    <definedName name="島根" localSheetId="2">#REF!</definedName>
    <definedName name="島根" localSheetId="3">'R7年3月労務単価'!$AH$4:$AH$6</definedName>
    <definedName name="島根">#REF!</definedName>
    <definedName name="東京" localSheetId="0">#REF!</definedName>
    <definedName name="東京" localSheetId="1">#REF!</definedName>
    <definedName name="東京" localSheetId="2">#REF!</definedName>
    <definedName name="東京" localSheetId="3">'R7年3月労務単価'!$O$4:$O$6</definedName>
    <definedName name="東京">#REF!</definedName>
    <definedName name="東北" localSheetId="0">#REF!</definedName>
    <definedName name="東北" localSheetId="1">#REF!</definedName>
    <definedName name="東北" localSheetId="2">#REF!</definedName>
    <definedName name="東北" localSheetId="3">'R7年3月労務単価'!#REF!</definedName>
    <definedName name="東北">#REF!</definedName>
    <definedName name="徳島" localSheetId="0">#REF!</definedName>
    <definedName name="徳島" localSheetId="1">#REF!</definedName>
    <definedName name="徳島" localSheetId="2">#REF!</definedName>
    <definedName name="徳島" localSheetId="3">'R7年3月労務単価'!$AL$4:$AL$6</definedName>
    <definedName name="徳島">#REF!</definedName>
    <definedName name="栃木" localSheetId="0">#REF!</definedName>
    <definedName name="栃木" localSheetId="1">#REF!</definedName>
    <definedName name="栃木" localSheetId="2">#REF!</definedName>
    <definedName name="栃木" localSheetId="3">'R7年3月労務単価'!$K$4:$K$6</definedName>
    <definedName name="栃木">#REF!</definedName>
    <definedName name="奈良" localSheetId="0">#REF!</definedName>
    <definedName name="奈良" localSheetId="1">#REF!</definedName>
    <definedName name="奈良" localSheetId="2">#REF!</definedName>
    <definedName name="奈良" localSheetId="3">'R7年3月労務単価'!$AE$4:$AE$6</definedName>
    <definedName name="奈良">#REF!</definedName>
    <definedName name="富山" localSheetId="0">#REF!</definedName>
    <definedName name="富山" localSheetId="1">#REF!</definedName>
    <definedName name="富山" localSheetId="2">#REF!</definedName>
    <definedName name="富山" localSheetId="3">'R7年3月労務単価'!$T$4:$T$6</definedName>
    <definedName name="富山">#REF!</definedName>
    <definedName name="福井" localSheetId="0">#REF!</definedName>
    <definedName name="福井" localSheetId="1">#REF!</definedName>
    <definedName name="福井" localSheetId="2">#REF!</definedName>
    <definedName name="福井" localSheetId="3">'R7年3月労務単価'!$Z$4:$Z$6</definedName>
    <definedName name="福井">#REF!</definedName>
    <definedName name="福岡" localSheetId="0">#REF!</definedName>
    <definedName name="福岡" localSheetId="1">#REF!</definedName>
    <definedName name="福岡" localSheetId="2">#REF!</definedName>
    <definedName name="福岡" localSheetId="3">'R7年3月労務単価'!$AP$4:$AP$6</definedName>
    <definedName name="福岡">#REF!</definedName>
    <definedName name="福島" localSheetId="0">#REF!</definedName>
    <definedName name="福島" localSheetId="1">#REF!</definedName>
    <definedName name="福島" localSheetId="2">#REF!</definedName>
    <definedName name="福島" localSheetId="3">'R7年3月労務単価'!$I$4:$I$6</definedName>
    <definedName name="福島">#REF!</definedName>
    <definedName name="兵庫" localSheetId="0">#REF!</definedName>
    <definedName name="兵庫" localSheetId="1">#REF!</definedName>
    <definedName name="兵庫" localSheetId="2">#REF!</definedName>
    <definedName name="兵庫" localSheetId="3">'R7年3月労務単価'!$AD$4:$AD$6</definedName>
    <definedName name="兵庫">#REF!</definedName>
    <definedName name="北海道" localSheetId="0">#REF!</definedName>
    <definedName name="北海道" localSheetId="1">#REF!</definedName>
    <definedName name="北海道" localSheetId="2">#REF!</definedName>
    <definedName name="北海道" localSheetId="3">'R7年3月労務単価'!$C$4:$C$6</definedName>
    <definedName name="北海道">#REF!</definedName>
    <definedName name="北陸" localSheetId="0">#REF!</definedName>
    <definedName name="北陸" localSheetId="1">#REF!</definedName>
    <definedName name="北陸" localSheetId="2">#REF!</definedName>
    <definedName name="北陸" localSheetId="3">'R7年3月労務単価'!#REF!</definedName>
    <definedName name="北陸">#REF!</definedName>
    <definedName name="和歌山" localSheetId="0">#REF!</definedName>
    <definedName name="和歌山" localSheetId="1">#REF!</definedName>
    <definedName name="和歌山" localSheetId="2">#REF!</definedName>
    <definedName name="和歌山" localSheetId="3">'R7年3月労務単価'!$AF$4:$AF$6</definedName>
    <definedName name="和歌山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43" l="1"/>
  <c r="H7" i="43" l="1"/>
  <c r="O6" i="43"/>
  <c r="O6" i="44"/>
  <c r="O6" i="45"/>
  <c r="G9" i="45"/>
  <c r="H7" i="45"/>
  <c r="H7" i="44"/>
  <c r="R17" i="43"/>
  <c r="Q9" i="45"/>
  <c r="O9" i="45"/>
  <c r="O9" i="43"/>
  <c r="M53" i="43"/>
  <c r="N53" i="43"/>
  <c r="M54" i="43"/>
  <c r="N54" i="43"/>
  <c r="M55" i="43"/>
  <c r="N55" i="43"/>
  <c r="N52" i="43"/>
  <c r="M52" i="43"/>
  <c r="M53" i="44"/>
  <c r="N53" i="44"/>
  <c r="M54" i="44"/>
  <c r="N54" i="44"/>
  <c r="M55" i="44"/>
  <c r="Q9" i="44" s="1"/>
  <c r="N55" i="44"/>
  <c r="N52" i="44"/>
  <c r="M52" i="44"/>
  <c r="M52" i="45"/>
  <c r="M53" i="45"/>
  <c r="M54" i="45"/>
  <c r="M55" i="45"/>
  <c r="M56" i="45"/>
  <c r="N53" i="45"/>
  <c r="N54" i="45"/>
  <c r="N55" i="45"/>
  <c r="N56" i="45"/>
  <c r="N52" i="45"/>
  <c r="H9" i="44"/>
  <c r="H9" i="45"/>
  <c r="O11" i="45"/>
  <c r="E7" i="45" s="1"/>
  <c r="O11" i="44"/>
  <c r="O11" i="43"/>
  <c r="R18" i="43" s="1"/>
  <c r="R19" i="43" l="1"/>
  <c r="E7" i="43"/>
  <c r="Q9" i="43"/>
  <c r="R18" i="45"/>
  <c r="R19" i="45" s="1"/>
  <c r="R18" i="44"/>
  <c r="B4" i="46"/>
  <c r="E7" i="44" l="1"/>
  <c r="R19" i="44"/>
  <c r="B2" i="46"/>
  <c r="B3" i="46"/>
  <c r="H12" i="45" l="1"/>
  <c r="H12" i="44"/>
  <c r="H12" i="43"/>
  <c r="H19" i="45"/>
  <c r="H17" i="45"/>
  <c r="H19" i="44"/>
  <c r="H17" i="44"/>
  <c r="D7" i="43" l="1"/>
  <c r="A3" i="4" l="1"/>
  <c r="D7" i="44"/>
  <c r="D35" i="45" l="1"/>
  <c r="R17" i="45"/>
  <c r="R20" i="45"/>
  <c r="D7" i="45"/>
  <c r="R16" i="45"/>
  <c r="D35" i="44"/>
  <c r="R17" i="44"/>
  <c r="O9" i="44"/>
  <c r="R16" i="44"/>
  <c r="D35" i="43"/>
  <c r="R20" i="43"/>
  <c r="R16" i="43"/>
  <c r="R20" i="44" l="1"/>
  <c r="R21" i="44" s="1"/>
  <c r="G7" i="44" s="1"/>
  <c r="G15" i="44" s="1"/>
  <c r="R21" i="45"/>
  <c r="G7" i="45" s="1"/>
  <c r="G15" i="45" s="1"/>
  <c r="R21" i="43"/>
  <c r="G7" i="43" s="1"/>
  <c r="G15" i="43" s="1"/>
  <c r="I9" i="43" l="1"/>
  <c r="G9" i="44"/>
  <c r="I9" i="44" s="1"/>
  <c r="D34" i="45"/>
  <c r="D36" i="45" s="1"/>
  <c r="D37" i="45" s="1"/>
  <c r="I11" i="45" s="1"/>
  <c r="I9" i="45"/>
  <c r="D34" i="44"/>
  <c r="D36" i="44" s="1"/>
  <c r="D37" i="44" s="1"/>
  <c r="D34" i="43"/>
  <c r="D36" i="43" s="1"/>
  <c r="D37" i="43" s="1"/>
  <c r="I11" i="43" s="1"/>
  <c r="R22" i="44"/>
  <c r="R22" i="43"/>
  <c r="R22" i="45"/>
  <c r="I11" i="44"/>
  <c r="O27" i="44" l="1"/>
  <c r="G10" i="44" s="1"/>
  <c r="I10" i="44" s="1"/>
  <c r="O28" i="44"/>
  <c r="G12" i="44" s="1"/>
  <c r="J24" i="45"/>
  <c r="O27" i="45"/>
  <c r="G10" i="45" s="1"/>
  <c r="I10" i="45" s="1"/>
  <c r="O28" i="45"/>
  <c r="G12" i="45" s="1"/>
  <c r="O26" i="43"/>
  <c r="O28" i="43"/>
  <c r="G12" i="43" s="1"/>
  <c r="O27" i="43"/>
  <c r="G17" i="44"/>
  <c r="J24" i="44"/>
  <c r="G17" i="43"/>
  <c r="I17" i="43" s="1"/>
  <c r="J24" i="43"/>
  <c r="G17" i="45"/>
  <c r="R23" i="44"/>
  <c r="K23" i="45"/>
  <c r="J23" i="45" s="1"/>
  <c r="R23" i="45"/>
  <c r="O26" i="45"/>
  <c r="R23" i="43"/>
  <c r="O26" i="44"/>
  <c r="K22" i="44"/>
  <c r="J23" i="44" s="1"/>
  <c r="K23" i="43"/>
  <c r="J23" i="43" s="1"/>
  <c r="G10" i="43" l="1"/>
  <c r="G16" i="43" s="1"/>
  <c r="I12" i="43"/>
  <c r="I12" i="45"/>
  <c r="I12" i="44"/>
  <c r="G14" i="44"/>
  <c r="I7" i="43"/>
  <c r="I7" i="45"/>
  <c r="I31" i="45" s="1"/>
  <c r="J31" i="45" s="1"/>
  <c r="G14" i="45"/>
  <c r="G16" i="45"/>
  <c r="G19" i="45"/>
  <c r="I19" i="45" s="1"/>
  <c r="I17" i="45"/>
  <c r="I17" i="44"/>
  <c r="G19" i="44"/>
  <c r="I19" i="44" s="1"/>
  <c r="I7" i="44"/>
  <c r="I31" i="44" s="1"/>
  <c r="J31" i="44" s="1"/>
  <c r="G19" i="43"/>
  <c r="I19" i="43" s="1"/>
  <c r="G16" i="44"/>
  <c r="G14" i="43"/>
  <c r="I10" i="43" l="1"/>
  <c r="I13" i="43"/>
  <c r="I28" i="43" s="1"/>
  <c r="I13" i="45"/>
  <c r="I32" i="45" s="1"/>
  <c r="J32" i="45" s="1"/>
  <c r="I31" i="43"/>
  <c r="J31" i="43" s="1"/>
  <c r="I13" i="44"/>
  <c r="I32" i="44" s="1"/>
  <c r="J32" i="44" s="1"/>
  <c r="I32" i="43" l="1"/>
  <c r="J32" i="43" s="1"/>
  <c r="I28" i="45"/>
  <c r="I28" i="44"/>
  <c r="A6" i="4"/>
  <c r="A4" i="4"/>
  <c r="A5" i="4"/>
  <c r="R7" i="43" l="1"/>
  <c r="R6" i="43"/>
  <c r="H14" i="43" s="1"/>
  <c r="I14" i="43" s="1"/>
  <c r="R7" i="44"/>
  <c r="R6" i="44"/>
  <c r="H14" i="44" s="1"/>
  <c r="I14" i="44" s="1"/>
  <c r="R6" i="45"/>
  <c r="H14" i="45" s="1"/>
  <c r="I14" i="45" s="1"/>
  <c r="R7" i="45"/>
  <c r="H15" i="43" l="1"/>
  <c r="I15" i="43" s="1"/>
  <c r="H16" i="43"/>
  <c r="I16" i="43" s="1"/>
  <c r="H15" i="44"/>
  <c r="I15" i="44" s="1"/>
  <c r="H16" i="44"/>
  <c r="I16" i="44" s="1"/>
  <c r="H15" i="45"/>
  <c r="I15" i="45" s="1"/>
  <c r="H16" i="45"/>
  <c r="I16" i="45" s="1"/>
  <c r="I21" i="43" l="1"/>
  <c r="I29" i="43" s="1"/>
  <c r="I21" i="44"/>
  <c r="I22" i="44" s="1"/>
  <c r="I21" i="45"/>
  <c r="I29" i="44" l="1"/>
  <c r="I22" i="43"/>
  <c r="I23" i="44"/>
  <c r="I24" i="44" s="1"/>
  <c r="I29" i="45"/>
  <c r="I22" i="45"/>
  <c r="I23" i="45" s="1"/>
  <c r="I24" i="45" s="1"/>
  <c r="I23" i="43" l="1"/>
  <c r="I24" i="43" s="1"/>
</calcChain>
</file>

<file path=xl/sharedStrings.xml><?xml version="1.0" encoding="utf-8"?>
<sst xmlns="http://schemas.openxmlformats.org/spreadsheetml/2006/main" count="813" uniqueCount="472">
  <si>
    <t>3set</t>
    <phoneticPr fontId="4"/>
  </si>
  <si>
    <t>計</t>
    <rPh sb="0" eb="1">
      <t>ケイ</t>
    </rPh>
    <phoneticPr fontId="4"/>
  </si>
  <si>
    <t>縦のアンカーピン数</t>
    <rPh sb="0" eb="1">
      <t>タテ</t>
    </rPh>
    <rPh sb="8" eb="9">
      <t>スウ</t>
    </rPh>
    <phoneticPr fontId="4"/>
  </si>
  <si>
    <t>横のアンカーピン数</t>
    <rPh sb="0" eb="1">
      <t>ヨコ</t>
    </rPh>
    <rPh sb="8" eb="9">
      <t>スウ</t>
    </rPh>
    <phoneticPr fontId="4"/>
  </si>
  <si>
    <t>その他</t>
    <rPh sb="2" eb="3">
      <t>タ</t>
    </rPh>
    <phoneticPr fontId="4"/>
  </si>
  <si>
    <t>ecoweb</t>
    <phoneticPr fontId="4"/>
  </si>
  <si>
    <t>材料単価</t>
    <rPh sb="0" eb="2">
      <t>ザイリョウ</t>
    </rPh>
    <rPh sb="2" eb="4">
      <t>タンカ</t>
    </rPh>
    <phoneticPr fontId="4"/>
  </si>
  <si>
    <t>施工単価</t>
    <rPh sb="0" eb="4">
      <t>セコウタンカ</t>
    </rPh>
    <phoneticPr fontId="4"/>
  </si>
  <si>
    <t>ecolock</t>
    <phoneticPr fontId="5"/>
  </si>
  <si>
    <t>材料単価</t>
    <rPh sb="0" eb="4">
      <t>ザイリョウタンカ</t>
    </rPh>
    <phoneticPr fontId="4"/>
  </si>
  <si>
    <t>m3</t>
    <phoneticPr fontId="5"/>
  </si>
  <si>
    <t>中詰め材</t>
    <rPh sb="0" eb="2">
      <t>ナカヅ</t>
    </rPh>
    <rPh sb="3" eb="4">
      <t>ザイ</t>
    </rPh>
    <phoneticPr fontId="5"/>
  </si>
  <si>
    <t>m2</t>
    <phoneticPr fontId="5"/>
  </si>
  <si>
    <t>不織布</t>
    <rPh sb="0" eb="3">
      <t>フショクフ</t>
    </rPh>
    <phoneticPr fontId="5"/>
  </si>
  <si>
    <t>施工延長1.0mあたり単価</t>
    <rPh sb="0" eb="2">
      <t>セコウ</t>
    </rPh>
    <rPh sb="2" eb="4">
      <t>エンチョウ</t>
    </rPh>
    <rPh sb="11" eb="13">
      <t>タンカ</t>
    </rPh>
    <phoneticPr fontId="4"/>
  </si>
  <si>
    <t>補強材</t>
    <rPh sb="0" eb="3">
      <t>ホキョウザイ</t>
    </rPh>
    <phoneticPr fontId="5"/>
  </si>
  <si>
    <t>1.0㎡当り施工単価</t>
    <rPh sb="4" eb="5">
      <t>アタ</t>
    </rPh>
    <rPh sb="6" eb="8">
      <t>セコウ</t>
    </rPh>
    <rPh sb="8" eb="10">
      <t>タンカ</t>
    </rPh>
    <phoneticPr fontId="4"/>
  </si>
  <si>
    <t>マットレス数量</t>
    <rPh sb="5" eb="7">
      <t>スウリョウ</t>
    </rPh>
    <phoneticPr fontId="5"/>
  </si>
  <si>
    <t>延長10m当り</t>
    <rPh sb="0" eb="2">
      <t>エンチョウ</t>
    </rPh>
    <rPh sb="5" eb="6">
      <t>アタ</t>
    </rPh>
    <phoneticPr fontId="4"/>
  </si>
  <si>
    <t>合　計</t>
    <rPh sb="0" eb="1">
      <t>ゴウ</t>
    </rPh>
    <rPh sb="2" eb="3">
      <t>ケイ</t>
    </rPh>
    <phoneticPr fontId="4"/>
  </si>
  <si>
    <t>小　計</t>
    <rPh sb="0" eb="1">
      <t>ショウ</t>
    </rPh>
    <rPh sb="2" eb="3">
      <t>ケイ</t>
    </rPh>
    <phoneticPr fontId="4"/>
  </si>
  <si>
    <t>㎥</t>
    <phoneticPr fontId="4"/>
  </si>
  <si>
    <t>m</t>
    <phoneticPr fontId="8"/>
  </si>
  <si>
    <t>ジオセル幅（Lmat＝セル幅×セル数）</t>
    <rPh sb="4" eb="5">
      <t>ハバ</t>
    </rPh>
    <rPh sb="13" eb="14">
      <t>ハバ</t>
    </rPh>
    <rPh sb="17" eb="18">
      <t>スウ</t>
    </rPh>
    <phoneticPr fontId="8"/>
  </si>
  <si>
    <t>中詰材（砕石）</t>
    <rPh sb="0" eb="1">
      <t>ナカ</t>
    </rPh>
    <rPh sb="1" eb="2">
      <t>ヅ</t>
    </rPh>
    <rPh sb="2" eb="3">
      <t>ザイ</t>
    </rPh>
    <rPh sb="4" eb="6">
      <t>サイセキ</t>
    </rPh>
    <phoneticPr fontId="4"/>
  </si>
  <si>
    <t>まき出し、充填・転圧</t>
    <rPh sb="2" eb="3">
      <t>ダ</t>
    </rPh>
    <rPh sb="5" eb="7">
      <t>ジュウテン</t>
    </rPh>
    <rPh sb="8" eb="10">
      <t>テンアツ</t>
    </rPh>
    <phoneticPr fontId="4"/>
  </si>
  <si>
    <t>セル</t>
    <phoneticPr fontId="8"/>
  </si>
  <si>
    <t>セル数</t>
    <rPh sb="2" eb="3">
      <t>スウ</t>
    </rPh>
    <phoneticPr fontId="8"/>
  </si>
  <si>
    <t>セル幅</t>
    <rPh sb="2" eb="3">
      <t>ハバ</t>
    </rPh>
    <phoneticPr fontId="8"/>
  </si>
  <si>
    <t>掘削</t>
    <rPh sb="0" eb="2">
      <t>クッサク</t>
    </rPh>
    <phoneticPr fontId="4"/>
  </si>
  <si>
    <t>L=</t>
    <phoneticPr fontId="8"/>
  </si>
  <si>
    <t>有効幅（L= B + 2・ΣH・tan40°）</t>
    <rPh sb="0" eb="2">
      <t>ユウコウ</t>
    </rPh>
    <rPh sb="2" eb="3">
      <t>ハバ</t>
    </rPh>
    <phoneticPr fontId="8"/>
  </si>
  <si>
    <t>人</t>
    <rPh sb="0" eb="1">
      <t>ヒト</t>
    </rPh>
    <phoneticPr fontId="4"/>
  </si>
  <si>
    <t>普通作業員</t>
    <rPh sb="0" eb="2">
      <t>フツウ</t>
    </rPh>
    <rPh sb="2" eb="5">
      <t>サギョウイン</t>
    </rPh>
    <phoneticPr fontId="4"/>
  </si>
  <si>
    <t>H=</t>
    <phoneticPr fontId="8"/>
  </si>
  <si>
    <t>ジオセルの層厚</t>
    <rPh sb="5" eb="7">
      <t>ソウアツ</t>
    </rPh>
    <phoneticPr fontId="8"/>
  </si>
  <si>
    <t>0.004人/㎡（メーカー基準）</t>
    <phoneticPr fontId="4"/>
  </si>
  <si>
    <t>不織布敷設</t>
    <rPh sb="0" eb="3">
      <t>フショクフ</t>
    </rPh>
    <rPh sb="3" eb="5">
      <t>フセツ</t>
    </rPh>
    <phoneticPr fontId="4"/>
  </si>
  <si>
    <t>B=</t>
    <phoneticPr fontId="8"/>
  </si>
  <si>
    <t>基礎幅</t>
    <rPh sb="0" eb="2">
      <t>キソ</t>
    </rPh>
    <rPh sb="2" eb="3">
      <t>ハバ</t>
    </rPh>
    <phoneticPr fontId="8"/>
  </si>
  <si>
    <t>ジオセル規格</t>
    <rPh sb="4" eb="6">
      <t>キカク</t>
    </rPh>
    <phoneticPr fontId="8"/>
  </si>
  <si>
    <t>0.002人/㎡（メーカー基準）</t>
    <rPh sb="5" eb="6">
      <t>ヒト</t>
    </rPh>
    <rPh sb="13" eb="15">
      <t>キジュン</t>
    </rPh>
    <phoneticPr fontId="4"/>
  </si>
  <si>
    <t>世話役</t>
    <rPh sb="0" eb="3">
      <t>セワヤク</t>
    </rPh>
    <phoneticPr fontId="4"/>
  </si>
  <si>
    <t>ジオセル小運搬・展開</t>
    <rPh sb="4" eb="5">
      <t>ショウ</t>
    </rPh>
    <rPh sb="5" eb="7">
      <t>ウンパン</t>
    </rPh>
    <rPh sb="8" eb="10">
      <t>テンカイ</t>
    </rPh>
    <phoneticPr fontId="4"/>
  </si>
  <si>
    <t>作　業　費</t>
    <rPh sb="0" eb="1">
      <t>サク</t>
    </rPh>
    <rPh sb="2" eb="3">
      <t>ゴウ</t>
    </rPh>
    <rPh sb="4" eb="5">
      <t>ヒ</t>
    </rPh>
    <phoneticPr fontId="4"/>
  </si>
  <si>
    <t>ジオセル幅</t>
    <rPh sb="4" eb="5">
      <t>ハバ</t>
    </rPh>
    <phoneticPr fontId="8"/>
  </si>
  <si>
    <t>小計</t>
    <rPh sb="0" eb="2">
      <t>ショウケイ</t>
    </rPh>
    <phoneticPr fontId="4"/>
  </si>
  <si>
    <t>RC-40</t>
    <phoneticPr fontId="4"/>
  </si>
  <si>
    <t>砕石</t>
    <rPh sb="0" eb="2">
      <t>サイセキ</t>
    </rPh>
    <phoneticPr fontId="4"/>
  </si>
  <si>
    <t>m</t>
    <phoneticPr fontId="5"/>
  </si>
  <si>
    <t>ラップ長b=</t>
    <rPh sb="3" eb="4">
      <t>チョウ</t>
    </rPh>
    <phoneticPr fontId="5"/>
  </si>
  <si>
    <t>本</t>
    <rPh sb="0" eb="1">
      <t>ホン</t>
    </rPh>
    <phoneticPr fontId="4"/>
  </si>
  <si>
    <t>丸セパレーター　500mm</t>
    <rPh sb="0" eb="1">
      <t>マル</t>
    </rPh>
    <phoneticPr fontId="4"/>
  </si>
  <si>
    <t>アンカーピン</t>
    <phoneticPr fontId="4"/>
  </si>
  <si>
    <t>m</t>
    <phoneticPr fontId="3"/>
  </si>
  <si>
    <t>ジオセル層厚</t>
    <rPh sb="4" eb="5">
      <t>ソウ</t>
    </rPh>
    <rPh sb="5" eb="6">
      <t>アツ</t>
    </rPh>
    <phoneticPr fontId="4"/>
  </si>
  <si>
    <t>㎡</t>
    <phoneticPr fontId="4"/>
  </si>
  <si>
    <t>MACTEX N18.1</t>
    <phoneticPr fontId="4"/>
  </si>
  <si>
    <t>吸い出し防止材</t>
    <rPh sb="0" eb="1">
      <t>ス</t>
    </rPh>
    <rPh sb="2" eb="3">
      <t>ダ</t>
    </rPh>
    <rPh sb="4" eb="6">
      <t>ボウシ</t>
    </rPh>
    <rPh sb="6" eb="7">
      <t>ザイ</t>
    </rPh>
    <phoneticPr fontId="4"/>
  </si>
  <si>
    <t>段</t>
    <rPh sb="0" eb="1">
      <t>ダン</t>
    </rPh>
    <phoneticPr fontId="3"/>
  </si>
  <si>
    <t>段数</t>
    <rPh sb="0" eb="2">
      <t>ダンスウ</t>
    </rPh>
    <phoneticPr fontId="4"/>
  </si>
  <si>
    <t>個</t>
    <rPh sb="0" eb="1">
      <t>コ</t>
    </rPh>
    <phoneticPr fontId="4"/>
  </si>
  <si>
    <t>接続材</t>
    <rPh sb="0" eb="3">
      <t>セツゾクザイ</t>
    </rPh>
    <phoneticPr fontId="4"/>
  </si>
  <si>
    <t>普通作業員</t>
    <rPh sb="0" eb="2">
      <t>フツウ</t>
    </rPh>
    <rPh sb="2" eb="5">
      <t>サギョウイン</t>
    </rPh>
    <phoneticPr fontId="5"/>
  </si>
  <si>
    <t>セル幅</t>
    <rPh sb="2" eb="3">
      <t>ハバ</t>
    </rPh>
    <phoneticPr fontId="3"/>
  </si>
  <si>
    <t>世話役</t>
    <rPh sb="0" eb="3">
      <t>セワヤク</t>
    </rPh>
    <phoneticPr fontId="5"/>
  </si>
  <si>
    <t>ジオセル選定</t>
    <rPh sb="4" eb="6">
      <t>センテイ</t>
    </rPh>
    <phoneticPr fontId="4"/>
  </si>
  <si>
    <t>ジオセル</t>
    <phoneticPr fontId="4"/>
  </si>
  <si>
    <t>材　料　費</t>
    <rPh sb="0" eb="1">
      <t>ザイ</t>
    </rPh>
    <rPh sb="2" eb="3">
      <t>リョウ</t>
    </rPh>
    <rPh sb="4" eb="5">
      <t>ヒ</t>
    </rPh>
    <phoneticPr fontId="4"/>
  </si>
  <si>
    <t>基礎幅</t>
    <phoneticPr fontId="4"/>
  </si>
  <si>
    <t>備考</t>
    <rPh sb="0" eb="2">
      <t>ビコウ</t>
    </rPh>
    <phoneticPr fontId="4"/>
  </si>
  <si>
    <t>金額(円)</t>
    <rPh sb="0" eb="2">
      <t>キンガク</t>
    </rPh>
    <rPh sb="3" eb="4">
      <t>エン</t>
    </rPh>
    <phoneticPr fontId="4"/>
  </si>
  <si>
    <t>単価(円)</t>
    <rPh sb="0" eb="2">
      <t>タンカ</t>
    </rPh>
    <rPh sb="3" eb="4">
      <t>エン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</si>
  <si>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</si>
  <si>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</si>
  <si>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仕様</t>
    <rPh sb="0" eb="2">
      <t>シヨウ</t>
    </rPh>
    <phoneticPr fontId="4"/>
  </si>
  <si>
    <t>名称</t>
    <rPh sb="0" eb="2">
      <t>メイショウ</t>
    </rPh>
    <phoneticPr fontId="4"/>
  </si>
  <si>
    <t>種別</t>
    <rPh sb="0" eb="2">
      <t>シュベツ</t>
    </rPh>
    <phoneticPr fontId="4"/>
  </si>
  <si>
    <t>都道府県</t>
    <rPh sb="0" eb="4">
      <t>トドウフケン</t>
    </rPh>
    <phoneticPr fontId="5"/>
  </si>
  <si>
    <t>延長10.0m当り</t>
    <rPh sb="0" eb="2">
      <t>エンチョウ</t>
    </rPh>
    <rPh sb="7" eb="8">
      <t>アタ</t>
    </rPh>
    <phoneticPr fontId="4"/>
  </si>
  <si>
    <t>ジオセルマットレス　標準材工費</t>
    <rPh sb="10" eb="12">
      <t>ヒョウジュン</t>
    </rPh>
    <rPh sb="12" eb="13">
      <t>ザイ</t>
    </rPh>
    <rPh sb="13" eb="15">
      <t>コウヒ</t>
    </rPh>
    <phoneticPr fontId="4"/>
  </si>
  <si>
    <t xml:space="preserve">	</t>
  </si>
  <si>
    <t>沖縄</t>
    <rPh sb="0" eb="2">
      <t>オキナワ</t>
    </rPh>
    <phoneticPr fontId="8"/>
  </si>
  <si>
    <t>北海道</t>
    <rPh sb="0" eb="3">
      <t>ホッカイドウ</t>
    </rPh>
    <phoneticPr fontId="8"/>
  </si>
  <si>
    <t>運転手（特殊）</t>
  </si>
  <si>
    <t>普通作業員</t>
  </si>
  <si>
    <t>世話役</t>
  </si>
  <si>
    <t>鹿児島</t>
    <rPh sb="0" eb="3">
      <t>カゴシマ</t>
    </rPh>
    <phoneticPr fontId="8"/>
  </si>
  <si>
    <t>宮崎</t>
    <rPh sb="0" eb="2">
      <t>ミヤザキ</t>
    </rPh>
    <phoneticPr fontId="8"/>
  </si>
  <si>
    <t>大分</t>
    <rPh sb="0" eb="2">
      <t>オオイタ</t>
    </rPh>
    <phoneticPr fontId="8"/>
  </si>
  <si>
    <t>熊本</t>
    <rPh sb="0" eb="2">
      <t>クマモト</t>
    </rPh>
    <phoneticPr fontId="8"/>
  </si>
  <si>
    <t>長崎</t>
    <rPh sb="0" eb="2">
      <t>ナガサキ</t>
    </rPh>
    <phoneticPr fontId="8"/>
  </si>
  <si>
    <t>佐賀</t>
    <rPh sb="0" eb="2">
      <t>サガ</t>
    </rPh>
    <phoneticPr fontId="8"/>
  </si>
  <si>
    <t>福岡</t>
    <rPh sb="0" eb="2">
      <t>フクオカ</t>
    </rPh>
    <phoneticPr fontId="8"/>
  </si>
  <si>
    <t>高知</t>
    <rPh sb="0" eb="2">
      <t>コウチ</t>
    </rPh>
    <phoneticPr fontId="8"/>
  </si>
  <si>
    <t>愛媛</t>
    <rPh sb="0" eb="2">
      <t>エヒメ</t>
    </rPh>
    <phoneticPr fontId="8"/>
  </si>
  <si>
    <t>香川</t>
    <rPh sb="0" eb="2">
      <t>カガワ</t>
    </rPh>
    <phoneticPr fontId="8"/>
  </si>
  <si>
    <t>徳島</t>
    <rPh sb="0" eb="2">
      <t>トクシマ</t>
    </rPh>
    <phoneticPr fontId="8"/>
  </si>
  <si>
    <t>山口</t>
    <rPh sb="0" eb="2">
      <t>ヤマグチ</t>
    </rPh>
    <phoneticPr fontId="8"/>
  </si>
  <si>
    <t>広島</t>
    <rPh sb="0" eb="2">
      <t>ヒロシマ</t>
    </rPh>
    <phoneticPr fontId="8"/>
  </si>
  <si>
    <t>岡山</t>
    <rPh sb="0" eb="2">
      <t>オカヤマ</t>
    </rPh>
    <phoneticPr fontId="8"/>
  </si>
  <si>
    <t>島根</t>
    <rPh sb="0" eb="2">
      <t>シマネ</t>
    </rPh>
    <phoneticPr fontId="8"/>
  </si>
  <si>
    <t>鳥取</t>
    <rPh sb="0" eb="2">
      <t>トットリ</t>
    </rPh>
    <phoneticPr fontId="8"/>
  </si>
  <si>
    <t>和歌山</t>
    <rPh sb="0" eb="3">
      <t>ワカヤマ</t>
    </rPh>
    <phoneticPr fontId="8"/>
  </si>
  <si>
    <t>奈良</t>
    <rPh sb="0" eb="2">
      <t>ナラ</t>
    </rPh>
    <phoneticPr fontId="8"/>
  </si>
  <si>
    <t>兵庫</t>
    <rPh sb="0" eb="2">
      <t>ヒョウゴ</t>
    </rPh>
    <phoneticPr fontId="8"/>
  </si>
  <si>
    <t>大阪</t>
    <rPh sb="0" eb="2">
      <t>オオサカ</t>
    </rPh>
    <phoneticPr fontId="8"/>
  </si>
  <si>
    <t>京都</t>
    <rPh sb="0" eb="2">
      <t>キョウト</t>
    </rPh>
    <phoneticPr fontId="8"/>
  </si>
  <si>
    <t>滋賀</t>
    <rPh sb="0" eb="2">
      <t>シガ</t>
    </rPh>
    <phoneticPr fontId="8"/>
  </si>
  <si>
    <t>福井</t>
    <rPh sb="0" eb="2">
      <t>フクイ</t>
    </rPh>
    <phoneticPr fontId="8"/>
  </si>
  <si>
    <t>三重</t>
    <rPh sb="0" eb="2">
      <t>ミエ</t>
    </rPh>
    <phoneticPr fontId="8"/>
  </si>
  <si>
    <t>愛知</t>
    <rPh sb="0" eb="2">
      <t>アイチ</t>
    </rPh>
    <phoneticPr fontId="8"/>
  </si>
  <si>
    <t>静岡</t>
    <rPh sb="0" eb="2">
      <t>シズオカ</t>
    </rPh>
    <phoneticPr fontId="8"/>
  </si>
  <si>
    <t>岐阜</t>
    <rPh sb="0" eb="2">
      <t>ギフ</t>
    </rPh>
    <phoneticPr fontId="8"/>
  </si>
  <si>
    <t>石川</t>
    <rPh sb="0" eb="2">
      <t>イシカワ</t>
    </rPh>
    <phoneticPr fontId="8"/>
  </si>
  <si>
    <t>富山</t>
    <rPh sb="0" eb="2">
      <t>トヤマ</t>
    </rPh>
    <phoneticPr fontId="8"/>
  </si>
  <si>
    <t>新潟</t>
    <rPh sb="0" eb="2">
      <t>ニイガタ</t>
    </rPh>
    <phoneticPr fontId="8"/>
  </si>
  <si>
    <t>長野</t>
    <rPh sb="0" eb="2">
      <t>ナガノ</t>
    </rPh>
    <phoneticPr fontId="8"/>
  </si>
  <si>
    <t>山梨</t>
    <rPh sb="0" eb="2">
      <t>ヤマナシ</t>
    </rPh>
    <phoneticPr fontId="8"/>
  </si>
  <si>
    <t>神奈川</t>
    <rPh sb="0" eb="3">
      <t>カナガワ</t>
    </rPh>
    <phoneticPr fontId="8"/>
  </si>
  <si>
    <t>東京</t>
    <rPh sb="0" eb="2">
      <t>トウキョウ</t>
    </rPh>
    <phoneticPr fontId="8"/>
  </si>
  <si>
    <t>千葉</t>
    <rPh sb="0" eb="2">
      <t>チバ</t>
    </rPh>
    <phoneticPr fontId="8"/>
  </si>
  <si>
    <t>埼玉</t>
    <rPh sb="0" eb="2">
      <t>サイタマ</t>
    </rPh>
    <phoneticPr fontId="8"/>
  </si>
  <si>
    <t>群馬</t>
    <rPh sb="0" eb="2">
      <t>グンマ</t>
    </rPh>
    <phoneticPr fontId="8"/>
  </si>
  <si>
    <t>栃木</t>
    <rPh sb="0" eb="2">
      <t>トチギ</t>
    </rPh>
    <phoneticPr fontId="8"/>
  </si>
  <si>
    <t>茨城</t>
    <rPh sb="0" eb="2">
      <t>イバラキ</t>
    </rPh>
    <phoneticPr fontId="8"/>
  </si>
  <si>
    <t>福島</t>
    <rPh sb="0" eb="2">
      <t>フクシマ</t>
    </rPh>
    <phoneticPr fontId="8"/>
  </si>
  <si>
    <t>山形</t>
    <rPh sb="0" eb="2">
      <t>ヤマガタ</t>
    </rPh>
    <phoneticPr fontId="8"/>
  </si>
  <si>
    <t>秋田</t>
    <rPh sb="0" eb="2">
      <t>アキタ</t>
    </rPh>
    <phoneticPr fontId="8"/>
  </si>
  <si>
    <t>宮城</t>
    <rPh sb="0" eb="2">
      <t>ミヤギ</t>
    </rPh>
    <phoneticPr fontId="8"/>
  </si>
  <si>
    <t>岩手</t>
    <rPh sb="0" eb="2">
      <t>イワテ</t>
    </rPh>
    <phoneticPr fontId="8"/>
  </si>
  <si>
    <t>青森</t>
    <rPh sb="0" eb="2">
      <t>アオモリ</t>
    </rPh>
    <phoneticPr fontId="8"/>
  </si>
  <si>
    <t>都道府県名</t>
    <rPh sb="0" eb="4">
      <t>トドウフケン</t>
    </rPh>
    <rPh sb="4" eb="5">
      <t>メイ</t>
    </rPh>
    <phoneticPr fontId="8"/>
  </si>
  <si>
    <t>EC150-445</t>
    <phoneticPr fontId="3"/>
  </si>
  <si>
    <t>EC200-356</t>
    <phoneticPr fontId="3"/>
  </si>
  <si>
    <t>EC200-712</t>
    <phoneticPr fontId="3"/>
  </si>
  <si>
    <t>EC200-445</t>
    <phoneticPr fontId="3"/>
  </si>
  <si>
    <t>EC150-356</t>
    <phoneticPr fontId="3"/>
  </si>
  <si>
    <t>H</t>
    <phoneticPr fontId="3"/>
  </si>
  <si>
    <r>
      <t>L</t>
    </r>
    <r>
      <rPr>
        <vertAlign val="subscript"/>
        <sz val="11"/>
        <rFont val="ＭＳ Ｐゴシック"/>
        <family val="3"/>
        <charset val="128"/>
      </rPr>
      <t>mat</t>
    </r>
    <r>
      <rPr>
        <sz val="11"/>
        <color theme="1"/>
        <rFont val="ＭＳ Ｐゴシック"/>
        <family val="3"/>
        <charset val="128"/>
      </rPr>
      <t>＝</t>
    </r>
    <phoneticPr fontId="8"/>
  </si>
  <si>
    <r>
      <t>Ｌ</t>
    </r>
    <r>
      <rPr>
        <vertAlign val="subscript"/>
        <sz val="11"/>
        <rFont val="ＭＳ Ｐゴシック"/>
        <family val="3"/>
        <charset val="128"/>
      </rPr>
      <t>mat</t>
    </r>
    <r>
      <rPr>
        <sz val="11"/>
        <color theme="1"/>
        <rFont val="ＭＳ Ｐゴシック"/>
        <family val="3"/>
        <charset val="128"/>
      </rPr>
      <t>≧Ｌ ・・・</t>
    </r>
    <phoneticPr fontId="8"/>
  </si>
  <si>
    <t>H=300</t>
    <phoneticPr fontId="3"/>
  </si>
  <si>
    <t>EC300-712</t>
    <phoneticPr fontId="3"/>
  </si>
  <si>
    <t>H=200</t>
    <phoneticPr fontId="3"/>
  </si>
  <si>
    <t>H=150</t>
    <phoneticPr fontId="3"/>
  </si>
  <si>
    <t>EC150-712</t>
    <phoneticPr fontId="3"/>
  </si>
  <si>
    <t>H=100</t>
    <phoneticPr fontId="3"/>
  </si>
  <si>
    <t>EC100-712</t>
    <phoneticPr fontId="3"/>
  </si>
  <si>
    <t>H=75</t>
    <phoneticPr fontId="3"/>
  </si>
  <si>
    <t>EC75-712</t>
    <phoneticPr fontId="3"/>
  </si>
  <si>
    <t>EC100-445</t>
    <phoneticPr fontId="3"/>
  </si>
  <si>
    <t>EC75-445</t>
    <phoneticPr fontId="3"/>
  </si>
  <si>
    <t>EC100-356</t>
    <phoneticPr fontId="3"/>
  </si>
  <si>
    <t>EC75-356</t>
    <phoneticPr fontId="3"/>
  </si>
  <si>
    <t>セル数(縦)</t>
    <rPh sb="2" eb="3">
      <t>スウ</t>
    </rPh>
    <rPh sb="4" eb="5">
      <t>タテ</t>
    </rPh>
    <phoneticPr fontId="3"/>
  </si>
  <si>
    <t>セル数(横)</t>
    <rPh sb="2" eb="3">
      <t>スウ</t>
    </rPh>
    <rPh sb="4" eb="5">
      <t>ヨコ</t>
    </rPh>
    <phoneticPr fontId="3"/>
  </si>
  <si>
    <t>セル縦</t>
    <rPh sb="2" eb="3">
      <t>タテ</t>
    </rPh>
    <phoneticPr fontId="3"/>
  </si>
  <si>
    <t>L</t>
    <phoneticPr fontId="3"/>
  </si>
  <si>
    <t>W</t>
    <phoneticPr fontId="3"/>
  </si>
  <si>
    <t>型式</t>
    <rPh sb="0" eb="2">
      <t>カタシキ</t>
    </rPh>
    <phoneticPr fontId="3"/>
  </si>
  <si>
    <t>茨城</t>
    <rPh sb="0" eb="2">
      <t>イバラキ</t>
    </rPh>
    <phoneticPr fontId="3"/>
  </si>
  <si>
    <t>地域</t>
    <rPh sb="0" eb="2">
      <t>チイキ</t>
    </rPh>
    <phoneticPr fontId="3"/>
  </si>
  <si>
    <t>埼玉</t>
    <rPh sb="0" eb="2">
      <t>サイタマ</t>
    </rPh>
    <phoneticPr fontId="5"/>
  </si>
  <si>
    <t>関東</t>
    <rPh sb="0" eb="2">
      <t>カントウ</t>
    </rPh>
    <phoneticPr fontId="3"/>
  </si>
  <si>
    <t>北海道</t>
    <rPh sb="0" eb="3">
      <t>ホッカイドウ</t>
    </rPh>
    <phoneticPr fontId="3"/>
  </si>
  <si>
    <t>青森</t>
    <rPh sb="0" eb="2">
      <t>アオモリ</t>
    </rPh>
    <phoneticPr fontId="3"/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</si>
  <si>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</si>
  <si>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</si>
  <si>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</si>
  <si>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</si>
  <si>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</si>
  <si>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</si>
  <si>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</si>
  <si>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</si>
  <si>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</si>
  <si>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</si>
  <si>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</si>
  <si>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</si>
  <si>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</si>
  <si>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</si>
  <si>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</si>
  <si>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</si>
  <si>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</si>
  <si>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</si>
  <si>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</si>
  <si>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</si>
  <si>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福井</t>
    <rPh sb="0" eb="2">
      <t>フクイ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</si>
  <si>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</si>
  <si>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</si>
  <si>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</si>
  <si>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</si>
  <si>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</si>
  <si>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</si>
  <si>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</si>
  <si>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</si>
  <si>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</si>
  <si>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</si>
  <si>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</si>
  <si>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</si>
  <si>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愛媛</t>
    <rPh sb="0" eb="2">
      <t>エヒメ</t>
    </rPh>
    <phoneticPr fontId="3"/>
  </si>
  <si>
    <t>香川</t>
    <rPh sb="0" eb="2">
      <t>カガワ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</si>
  <si>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</si>
  <si>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</si>
  <si>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</si>
  <si>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</si>
  <si>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</si>
  <si>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</si>
  <si>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</si>
  <si>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</si>
  <si>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</si>
  <si>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ページ番号</t>
    <rPh sb="3" eb="5">
      <t>バンゴウ</t>
    </rPh>
    <phoneticPr fontId="5"/>
  </si>
  <si>
    <t>地域</t>
    <rPh sb="0" eb="2">
      <t>チイキ</t>
    </rPh>
    <phoneticPr fontId="5"/>
  </si>
  <si>
    <t>割グリ石</t>
    <rPh sb="0" eb="1">
      <t>ワリ</t>
    </rPh>
    <rPh sb="3" eb="4">
      <t>イシ</t>
    </rPh>
    <phoneticPr fontId="3"/>
  </si>
  <si>
    <t>RC40</t>
    <phoneticPr fontId="3"/>
  </si>
  <si>
    <t>C40</t>
    <phoneticPr fontId="3"/>
  </si>
  <si>
    <t>函館</t>
    <rPh sb="0" eb="2">
      <t>ハコダテ</t>
    </rPh>
    <phoneticPr fontId="3"/>
  </si>
  <si>
    <t>旧函館</t>
    <rPh sb="0" eb="1">
      <t>キュウ</t>
    </rPh>
    <rPh sb="1" eb="3">
      <t>ハコダテ</t>
    </rPh>
    <phoneticPr fontId="3"/>
  </si>
  <si>
    <t>札幌</t>
    <rPh sb="0" eb="2">
      <t>サッポロ</t>
    </rPh>
    <phoneticPr fontId="3"/>
  </si>
  <si>
    <t>釧路</t>
    <rPh sb="0" eb="2">
      <t>クシロ</t>
    </rPh>
    <phoneticPr fontId="3"/>
  </si>
  <si>
    <t>旧釧路市</t>
    <rPh sb="0" eb="1">
      <t>キュウ</t>
    </rPh>
    <rPh sb="1" eb="4">
      <t>クシロシ</t>
    </rPh>
    <phoneticPr fontId="3"/>
  </si>
  <si>
    <t>むつA</t>
    <phoneticPr fontId="3"/>
  </si>
  <si>
    <t>旧むつ市</t>
    <rPh sb="0" eb="1">
      <t>キュウ</t>
    </rPh>
    <rPh sb="3" eb="4">
      <t>シ</t>
    </rPh>
    <phoneticPr fontId="3"/>
  </si>
  <si>
    <t>小樽</t>
    <rPh sb="0" eb="2">
      <t>オタル</t>
    </rPh>
    <phoneticPr fontId="3"/>
  </si>
  <si>
    <t>むつB</t>
    <phoneticPr fontId="3"/>
  </si>
  <si>
    <t>旧脇野沢村</t>
    <rPh sb="0" eb="1">
      <t>キュウ</t>
    </rPh>
    <rPh sb="1" eb="5">
      <t>ワキノサワム</t>
    </rPh>
    <phoneticPr fontId="3"/>
  </si>
  <si>
    <t>旭川</t>
    <rPh sb="0" eb="2">
      <t>アサヒカワ</t>
    </rPh>
    <phoneticPr fontId="3"/>
  </si>
  <si>
    <t>-</t>
    <phoneticPr fontId="3"/>
  </si>
  <si>
    <t>石巻A</t>
    <rPh sb="0" eb="2">
      <t>イシノマキ</t>
    </rPh>
    <phoneticPr fontId="3"/>
  </si>
  <si>
    <t>旧石巻市</t>
    <rPh sb="0" eb="1">
      <t>キュウ</t>
    </rPh>
    <rPh sb="1" eb="3">
      <t>イシノマキ</t>
    </rPh>
    <rPh sb="3" eb="4">
      <t>シ</t>
    </rPh>
    <phoneticPr fontId="3"/>
  </si>
  <si>
    <t>室蘭</t>
    <rPh sb="0" eb="2">
      <t>ムロラン</t>
    </rPh>
    <phoneticPr fontId="3"/>
  </si>
  <si>
    <t>石巻B</t>
    <rPh sb="0" eb="2">
      <t>イシノマキ</t>
    </rPh>
    <phoneticPr fontId="3"/>
  </si>
  <si>
    <t>旧雄勝町</t>
    <rPh sb="0" eb="1">
      <t>キュウ</t>
    </rPh>
    <rPh sb="1" eb="4">
      <t>オガチマチ</t>
    </rPh>
    <phoneticPr fontId="3"/>
  </si>
  <si>
    <t>由利本荘A</t>
    <rPh sb="0" eb="4">
      <t>ユリホンジョウ</t>
    </rPh>
    <phoneticPr fontId="3"/>
  </si>
  <si>
    <t>旧本庄市</t>
    <rPh sb="0" eb="1">
      <t>キュウ</t>
    </rPh>
    <rPh sb="1" eb="4">
      <t>ホンジョウシ</t>
    </rPh>
    <phoneticPr fontId="3"/>
  </si>
  <si>
    <t>帯広</t>
    <rPh sb="0" eb="2">
      <t>オビヒロ</t>
    </rPh>
    <phoneticPr fontId="3"/>
  </si>
  <si>
    <t>由利本荘B</t>
    <rPh sb="0" eb="4">
      <t>ユリホンジョウ</t>
    </rPh>
    <phoneticPr fontId="3"/>
  </si>
  <si>
    <t>旧矢島町</t>
    <rPh sb="0" eb="1">
      <t>キュウ</t>
    </rPh>
    <rPh sb="1" eb="4">
      <t>ヤジマチョウ</t>
    </rPh>
    <phoneticPr fontId="3"/>
  </si>
  <si>
    <t>網走</t>
    <rPh sb="0" eb="2">
      <t>アバシリ</t>
    </rPh>
    <phoneticPr fontId="3"/>
  </si>
  <si>
    <t>日光A</t>
    <rPh sb="0" eb="2">
      <t>ニッコウ</t>
    </rPh>
    <phoneticPr fontId="3"/>
  </si>
  <si>
    <t>日光地区</t>
    <rPh sb="0" eb="2">
      <t>ニッコウ</t>
    </rPh>
    <rPh sb="2" eb="4">
      <t>チク</t>
    </rPh>
    <phoneticPr fontId="3"/>
  </si>
  <si>
    <t>日光B</t>
    <rPh sb="0" eb="2">
      <t>ニッコウ</t>
    </rPh>
    <phoneticPr fontId="3"/>
  </si>
  <si>
    <t>今市地区</t>
    <rPh sb="0" eb="2">
      <t>イマイチ</t>
    </rPh>
    <rPh sb="2" eb="4">
      <t>チク</t>
    </rPh>
    <phoneticPr fontId="3"/>
  </si>
  <si>
    <t>弘前</t>
    <rPh sb="0" eb="2">
      <t>ヒロサキ</t>
    </rPh>
    <phoneticPr fontId="3"/>
  </si>
  <si>
    <t>さいたまA</t>
    <phoneticPr fontId="3"/>
  </si>
  <si>
    <t>浦和地区</t>
    <rPh sb="0" eb="4">
      <t>ウラワチク</t>
    </rPh>
    <phoneticPr fontId="3"/>
  </si>
  <si>
    <t>八戸</t>
    <rPh sb="0" eb="2">
      <t>ハチノヘ</t>
    </rPh>
    <phoneticPr fontId="3"/>
  </si>
  <si>
    <t>さいたまAB</t>
    <phoneticPr fontId="3"/>
  </si>
  <si>
    <t>大宮地区</t>
    <rPh sb="0" eb="2">
      <t>オオミヤ</t>
    </rPh>
    <rPh sb="2" eb="4">
      <t>チク</t>
    </rPh>
    <phoneticPr fontId="3"/>
  </si>
  <si>
    <t>十和田</t>
    <rPh sb="0" eb="3">
      <t>トワダ</t>
    </rPh>
    <phoneticPr fontId="3"/>
  </si>
  <si>
    <t>東京17区</t>
    <rPh sb="0" eb="2">
      <t>トウキョウ</t>
    </rPh>
    <rPh sb="4" eb="5">
      <t>ク</t>
    </rPh>
    <phoneticPr fontId="3"/>
  </si>
  <si>
    <t>千代田区、中央区、港区、新宿区、文京区、品川区、目黒区、大田区、世田谷区、渋谷区、中野区、杉並区、豊島区、北区、板橋区、練馬区、足立区</t>
    <rPh sb="0" eb="4">
      <t>チヨダク</t>
    </rPh>
    <rPh sb="5" eb="8">
      <t>チュウオウク</t>
    </rPh>
    <rPh sb="9" eb="11">
      <t>ミナトク</t>
    </rPh>
    <rPh sb="12" eb="15">
      <t>シンジュクク</t>
    </rPh>
    <rPh sb="16" eb="19">
      <t>ブンキョウク</t>
    </rPh>
    <rPh sb="20" eb="23">
      <t>シナガワク</t>
    </rPh>
    <rPh sb="24" eb="27">
      <t>メグロク</t>
    </rPh>
    <rPh sb="28" eb="31">
      <t>オオタク</t>
    </rPh>
    <rPh sb="32" eb="36">
      <t>セタガヤク</t>
    </rPh>
    <rPh sb="37" eb="40">
      <t>シブヤク</t>
    </rPh>
    <rPh sb="41" eb="44">
      <t>ナカノク</t>
    </rPh>
    <rPh sb="45" eb="48">
      <t>スギナミク</t>
    </rPh>
    <rPh sb="49" eb="52">
      <t>トシマク</t>
    </rPh>
    <rPh sb="53" eb="55">
      <t>キタク</t>
    </rPh>
    <rPh sb="56" eb="59">
      <t>イタバシク</t>
    </rPh>
    <rPh sb="60" eb="63">
      <t>ネリマク</t>
    </rPh>
    <rPh sb="64" eb="67">
      <t>アダチク</t>
    </rPh>
    <phoneticPr fontId="3"/>
  </si>
  <si>
    <t>東京6区</t>
    <rPh sb="0" eb="2">
      <t>トウキョウ</t>
    </rPh>
    <rPh sb="3" eb="4">
      <t>ク</t>
    </rPh>
    <phoneticPr fontId="3"/>
  </si>
  <si>
    <t>台東区、墨田区、江東区、荒川区、葛飾区、江戸川区</t>
    <rPh sb="0" eb="3">
      <t>タイトウク</t>
    </rPh>
    <rPh sb="4" eb="7">
      <t>スミダク</t>
    </rPh>
    <rPh sb="8" eb="11">
      <t>コウトウク</t>
    </rPh>
    <rPh sb="12" eb="15">
      <t>アラカワク</t>
    </rPh>
    <rPh sb="16" eb="19">
      <t>カツシカク</t>
    </rPh>
    <rPh sb="20" eb="24">
      <t>エドガワク</t>
    </rPh>
    <phoneticPr fontId="3"/>
  </si>
  <si>
    <t>長野A</t>
    <rPh sb="0" eb="2">
      <t>ナガノ</t>
    </rPh>
    <phoneticPr fontId="3"/>
  </si>
  <si>
    <t>旧長野市</t>
    <rPh sb="0" eb="1">
      <t>キュウ</t>
    </rPh>
    <rPh sb="1" eb="4">
      <t>ナガノシ</t>
    </rPh>
    <phoneticPr fontId="3"/>
  </si>
  <si>
    <t>盛岡</t>
    <rPh sb="0" eb="2">
      <t>モリオカ</t>
    </rPh>
    <phoneticPr fontId="3"/>
  </si>
  <si>
    <t>長野B</t>
    <rPh sb="0" eb="2">
      <t>ナガノ</t>
    </rPh>
    <phoneticPr fontId="3"/>
  </si>
  <si>
    <t>旧信州新町</t>
    <rPh sb="0" eb="5">
      <t>キュウシンシュウシンマチ</t>
    </rPh>
    <phoneticPr fontId="3"/>
  </si>
  <si>
    <t>宮古</t>
    <rPh sb="0" eb="2">
      <t>ミヤコ</t>
    </rPh>
    <phoneticPr fontId="3"/>
  </si>
  <si>
    <t>松本A</t>
    <rPh sb="0" eb="2">
      <t>マツモト</t>
    </rPh>
    <phoneticPr fontId="3"/>
  </si>
  <si>
    <t>旧松本市</t>
    <rPh sb="0" eb="1">
      <t>キュウ</t>
    </rPh>
    <rPh sb="1" eb="4">
      <t>マツモトシ</t>
    </rPh>
    <phoneticPr fontId="3"/>
  </si>
  <si>
    <t>大船渡</t>
    <rPh sb="0" eb="2">
      <t>オオフナ</t>
    </rPh>
    <rPh sb="2" eb="3">
      <t>ワタ</t>
    </rPh>
    <phoneticPr fontId="3"/>
  </si>
  <si>
    <t>松本B</t>
    <rPh sb="0" eb="2">
      <t>マツモ</t>
    </rPh>
    <phoneticPr fontId="3"/>
  </si>
  <si>
    <t>旧奈川村、旧安曇村</t>
    <rPh sb="0" eb="1">
      <t>キュウ</t>
    </rPh>
    <rPh sb="1" eb="4">
      <t>ナガワムラ</t>
    </rPh>
    <rPh sb="5" eb="6">
      <t>キュウ</t>
    </rPh>
    <rPh sb="6" eb="7">
      <t>ヤス</t>
    </rPh>
    <rPh sb="7" eb="8">
      <t>クモリ</t>
    </rPh>
    <rPh sb="8" eb="9">
      <t>ムラ</t>
    </rPh>
    <phoneticPr fontId="3"/>
  </si>
  <si>
    <t>釜石</t>
    <rPh sb="0" eb="2">
      <t>カマイシ</t>
    </rPh>
    <phoneticPr fontId="3"/>
  </si>
  <si>
    <t>熊野A</t>
    <rPh sb="0" eb="2">
      <t>クマノ</t>
    </rPh>
    <phoneticPr fontId="3"/>
  </si>
  <si>
    <t>旧木本町、旧神志村山（金山）、旧有井村</t>
    <rPh sb="0" eb="1">
      <t>キュウ</t>
    </rPh>
    <rPh sb="1" eb="3">
      <t>キモト</t>
    </rPh>
    <rPh sb="3" eb="4">
      <t>マチ</t>
    </rPh>
    <rPh sb="5" eb="6">
      <t>キュウ</t>
    </rPh>
    <rPh sb="6" eb="7">
      <t>カミ</t>
    </rPh>
    <rPh sb="7" eb="8">
      <t>ココロザシ</t>
    </rPh>
    <rPh sb="8" eb="10">
      <t>ムラヤマ</t>
    </rPh>
    <rPh sb="11" eb="13">
      <t>カナヤマ</t>
    </rPh>
    <rPh sb="15" eb="16">
      <t>キュウ</t>
    </rPh>
    <rPh sb="16" eb="18">
      <t>アリイ</t>
    </rPh>
    <rPh sb="18" eb="19">
      <t>ムラ</t>
    </rPh>
    <phoneticPr fontId="3"/>
  </si>
  <si>
    <t>二戸</t>
    <rPh sb="0" eb="2">
      <t>ニノヘ</t>
    </rPh>
    <phoneticPr fontId="3"/>
  </si>
  <si>
    <t>熊野B</t>
    <rPh sb="0" eb="2">
      <t>クマ</t>
    </rPh>
    <phoneticPr fontId="3"/>
  </si>
  <si>
    <t>旧泊村、旧新鹿村、旧荒坂村、旧飛鳥村、旧五郷村、旧神河村</t>
    <rPh sb="0" eb="1">
      <t>キュウ</t>
    </rPh>
    <rPh sb="1" eb="3">
      <t>トマリムラ</t>
    </rPh>
    <rPh sb="4" eb="5">
      <t>キュウ</t>
    </rPh>
    <rPh sb="5" eb="7">
      <t>アタシカ</t>
    </rPh>
    <rPh sb="7" eb="8">
      <t>ムラ</t>
    </rPh>
    <rPh sb="9" eb="10">
      <t>キュウ</t>
    </rPh>
    <rPh sb="10" eb="11">
      <t>アラ</t>
    </rPh>
    <rPh sb="11" eb="12">
      <t>サカ</t>
    </rPh>
    <rPh sb="12" eb="13">
      <t>ムラ</t>
    </rPh>
    <rPh sb="14" eb="15">
      <t>キュウ</t>
    </rPh>
    <rPh sb="15" eb="17">
      <t>アスカ</t>
    </rPh>
    <rPh sb="17" eb="18">
      <t>ムラ</t>
    </rPh>
    <rPh sb="19" eb="20">
      <t>キュウ</t>
    </rPh>
    <rPh sb="20" eb="21">
      <t>ゴ</t>
    </rPh>
    <rPh sb="21" eb="22">
      <t>サト</t>
    </rPh>
    <rPh sb="22" eb="23">
      <t>ムラ</t>
    </rPh>
    <rPh sb="24" eb="25">
      <t>キュウ</t>
    </rPh>
    <rPh sb="25" eb="28">
      <t>カミカワムラ</t>
    </rPh>
    <phoneticPr fontId="3"/>
  </si>
  <si>
    <t>奥州</t>
    <rPh sb="0" eb="2">
      <t>オウシュウ</t>
    </rPh>
    <phoneticPr fontId="3"/>
  </si>
  <si>
    <t>京都A</t>
    <rPh sb="0" eb="2">
      <t>キョウト</t>
    </rPh>
    <phoneticPr fontId="3"/>
  </si>
  <si>
    <t>旧京都市</t>
    <rPh sb="0" eb="1">
      <t>キュウ</t>
    </rPh>
    <rPh sb="1" eb="4">
      <t>キョウトシ</t>
    </rPh>
    <phoneticPr fontId="3"/>
  </si>
  <si>
    <t>仙台</t>
    <rPh sb="0" eb="2">
      <t>センダイ</t>
    </rPh>
    <phoneticPr fontId="3"/>
  </si>
  <si>
    <t>京都B</t>
    <rPh sb="0" eb="2">
      <t>キョウト</t>
    </rPh>
    <phoneticPr fontId="3"/>
  </si>
  <si>
    <t>旧京北町</t>
    <rPh sb="0" eb="1">
      <t>キュウ</t>
    </rPh>
    <rPh sb="1" eb="3">
      <t>ケイホク</t>
    </rPh>
    <rPh sb="3" eb="4">
      <t>チョウ</t>
    </rPh>
    <phoneticPr fontId="3"/>
  </si>
  <si>
    <t>旧奈良市</t>
    <rPh sb="0" eb="1">
      <t>キュウ</t>
    </rPh>
    <rPh sb="1" eb="3">
      <t>ナラ</t>
    </rPh>
    <rPh sb="3" eb="4">
      <t>シ</t>
    </rPh>
    <phoneticPr fontId="3"/>
  </si>
  <si>
    <t>五條</t>
    <rPh sb="0" eb="2">
      <t>ゴジョウ</t>
    </rPh>
    <phoneticPr fontId="3"/>
  </si>
  <si>
    <t>旧五條市</t>
    <rPh sb="0" eb="1">
      <t>キュウ</t>
    </rPh>
    <rPh sb="1" eb="3">
      <t>ゴジョウ</t>
    </rPh>
    <rPh sb="3" eb="4">
      <t>シ</t>
    </rPh>
    <phoneticPr fontId="3"/>
  </si>
  <si>
    <t>気仙沼</t>
    <rPh sb="0" eb="3">
      <t>ケセンヌマ</t>
    </rPh>
    <phoneticPr fontId="3"/>
  </si>
  <si>
    <t>田辺</t>
    <rPh sb="0" eb="2">
      <t>タナベ</t>
    </rPh>
    <phoneticPr fontId="3"/>
  </si>
  <si>
    <t>旧田辺市</t>
    <rPh sb="0" eb="1">
      <t>キュウ</t>
    </rPh>
    <rPh sb="1" eb="4">
      <t>タナベシ</t>
    </rPh>
    <phoneticPr fontId="3"/>
  </si>
  <si>
    <t>白石</t>
    <rPh sb="0" eb="2">
      <t>シロイシ</t>
    </rPh>
    <phoneticPr fontId="3"/>
  </si>
  <si>
    <t>倉敷A</t>
    <rPh sb="0" eb="2">
      <t>クラシキ</t>
    </rPh>
    <phoneticPr fontId="3"/>
  </si>
  <si>
    <t>高梁川以東地区</t>
    <rPh sb="0" eb="1">
      <t>タカ</t>
    </rPh>
    <rPh sb="1" eb="2">
      <t>リョウ</t>
    </rPh>
    <rPh sb="2" eb="3">
      <t>カワ</t>
    </rPh>
    <rPh sb="3" eb="5">
      <t>イトウ</t>
    </rPh>
    <rPh sb="5" eb="7">
      <t>チク</t>
    </rPh>
    <phoneticPr fontId="3"/>
  </si>
  <si>
    <t>大崎</t>
    <rPh sb="0" eb="2">
      <t>オオサキ</t>
    </rPh>
    <phoneticPr fontId="3"/>
  </si>
  <si>
    <t>倉敷B</t>
    <rPh sb="0" eb="2">
      <t>クラシキ</t>
    </rPh>
    <phoneticPr fontId="3"/>
  </si>
  <si>
    <t>高梁川以西地区(旧真備町を除く)</t>
    <rPh sb="0" eb="1">
      <t>タカ</t>
    </rPh>
    <rPh sb="1" eb="2">
      <t>リョウ</t>
    </rPh>
    <rPh sb="2" eb="3">
      <t>カワ</t>
    </rPh>
    <rPh sb="3" eb="5">
      <t>イセイ</t>
    </rPh>
    <rPh sb="5" eb="7">
      <t>チク</t>
    </rPh>
    <rPh sb="8" eb="9">
      <t>キュウ</t>
    </rPh>
    <rPh sb="9" eb="11">
      <t>マビ</t>
    </rPh>
    <rPh sb="11" eb="12">
      <t>チョウ</t>
    </rPh>
    <rPh sb="13" eb="14">
      <t>ノゾ</t>
    </rPh>
    <phoneticPr fontId="3"/>
  </si>
  <si>
    <t>松山A</t>
    <rPh sb="0" eb="2">
      <t>マツヤマ</t>
    </rPh>
    <phoneticPr fontId="3"/>
  </si>
  <si>
    <t>旧松山市</t>
    <rPh sb="0" eb="1">
      <t>キュウ</t>
    </rPh>
    <rPh sb="1" eb="4">
      <t>マツヤマシ</t>
    </rPh>
    <phoneticPr fontId="3"/>
  </si>
  <si>
    <t>能代</t>
    <rPh sb="0" eb="2">
      <t>ノシロ</t>
    </rPh>
    <phoneticPr fontId="3"/>
  </si>
  <si>
    <t>松山B</t>
    <rPh sb="0" eb="2">
      <t>マツヤマ</t>
    </rPh>
    <phoneticPr fontId="3"/>
  </si>
  <si>
    <t>旧北条市</t>
    <rPh sb="0" eb="1">
      <t>キュウ</t>
    </rPh>
    <rPh sb="1" eb="4">
      <t>ホウジョウシ</t>
    </rPh>
    <phoneticPr fontId="3"/>
  </si>
  <si>
    <t>横手</t>
    <rPh sb="0" eb="2">
      <t>ヨコテ</t>
    </rPh>
    <phoneticPr fontId="3"/>
  </si>
  <si>
    <t>四万十</t>
    <rPh sb="0" eb="3">
      <t>シマント</t>
    </rPh>
    <phoneticPr fontId="3"/>
  </si>
  <si>
    <t>旧中村市</t>
    <rPh sb="0" eb="1">
      <t>キュウ</t>
    </rPh>
    <rPh sb="1" eb="4">
      <t>ナカムラシ</t>
    </rPh>
    <phoneticPr fontId="3"/>
  </si>
  <si>
    <t>大館</t>
    <rPh sb="0" eb="2">
      <t>オオダテ</t>
    </rPh>
    <phoneticPr fontId="3"/>
  </si>
  <si>
    <t>旧探し</t>
    <rPh sb="0" eb="1">
      <t>キュウ</t>
    </rPh>
    <rPh sb="1" eb="2">
      <t>サガ</t>
    </rPh>
    <phoneticPr fontId="3"/>
  </si>
  <si>
    <t>唐津</t>
    <rPh sb="0" eb="2">
      <t>カラツ</t>
    </rPh>
    <phoneticPr fontId="3"/>
  </si>
  <si>
    <t>旧唐津市・旧北波多村</t>
    <rPh sb="0" eb="1">
      <t>キュウ</t>
    </rPh>
    <rPh sb="1" eb="4">
      <t>カラツシ</t>
    </rPh>
    <rPh sb="5" eb="6">
      <t>キュウ</t>
    </rPh>
    <rPh sb="6" eb="10">
      <t>キタハタムラ</t>
    </rPh>
    <phoneticPr fontId="3"/>
  </si>
  <si>
    <t>旧熊本市</t>
    <rPh sb="0" eb="1">
      <t>キュウ</t>
    </rPh>
    <rPh sb="1" eb="3">
      <t>クマモト</t>
    </rPh>
    <rPh sb="3" eb="4">
      <t>シ</t>
    </rPh>
    <phoneticPr fontId="3"/>
  </si>
  <si>
    <t>八代</t>
    <rPh sb="0" eb="2">
      <t>ヤシロ</t>
    </rPh>
    <phoneticPr fontId="3"/>
  </si>
  <si>
    <t>旧八代市八代市</t>
    <rPh sb="4" eb="7">
      <t>ヤシロシ</t>
    </rPh>
    <phoneticPr fontId="3"/>
  </si>
  <si>
    <t>米沢</t>
    <rPh sb="0" eb="2">
      <t>ヨネザワ</t>
    </rPh>
    <phoneticPr fontId="3"/>
  </si>
  <si>
    <t>阿蘇</t>
    <rPh sb="0" eb="2">
      <t>アソ</t>
    </rPh>
    <phoneticPr fontId="3"/>
  </si>
  <si>
    <t>旧阿蘇市</t>
    <rPh sb="1" eb="4">
      <t>アソシ</t>
    </rPh>
    <phoneticPr fontId="3"/>
  </si>
  <si>
    <t>酒田</t>
    <rPh sb="0" eb="2">
      <t>サカタ</t>
    </rPh>
    <phoneticPr fontId="3"/>
  </si>
  <si>
    <t>旧大分市</t>
    <rPh sb="0" eb="1">
      <t>キュウ</t>
    </rPh>
    <rPh sb="1" eb="4">
      <t>オオイタシ</t>
    </rPh>
    <phoneticPr fontId="3"/>
  </si>
  <si>
    <t>新庄</t>
    <rPh sb="0" eb="2">
      <t>シンジョウ</t>
    </rPh>
    <phoneticPr fontId="3"/>
  </si>
  <si>
    <t>中津</t>
    <rPh sb="0" eb="2">
      <t>ナカツ</t>
    </rPh>
    <phoneticPr fontId="3"/>
  </si>
  <si>
    <t>中津市東部</t>
    <rPh sb="0" eb="2">
      <t>ナカツ</t>
    </rPh>
    <rPh sb="2" eb="3">
      <t>シ</t>
    </rPh>
    <rPh sb="3" eb="5">
      <t>トウブ</t>
    </rPh>
    <phoneticPr fontId="3"/>
  </si>
  <si>
    <t>村山</t>
    <rPh sb="0" eb="2">
      <t>ムラヤマ</t>
    </rPh>
    <phoneticPr fontId="3"/>
  </si>
  <si>
    <t>佐伯</t>
    <rPh sb="0" eb="2">
      <t>サエキ</t>
    </rPh>
    <phoneticPr fontId="3"/>
  </si>
  <si>
    <t>旧佐伯市</t>
    <rPh sb="0" eb="1">
      <t>キュウ</t>
    </rPh>
    <rPh sb="1" eb="3">
      <t>サエキ</t>
    </rPh>
    <rPh sb="3" eb="4">
      <t>シ</t>
    </rPh>
    <phoneticPr fontId="3"/>
  </si>
  <si>
    <t>旧宮崎市</t>
    <rPh sb="0" eb="1">
      <t>キュウ</t>
    </rPh>
    <rPh sb="1" eb="4">
      <t>ミヤザキシ</t>
    </rPh>
    <phoneticPr fontId="3"/>
  </si>
  <si>
    <t>会津</t>
    <rPh sb="0" eb="2">
      <t>アイヅ</t>
    </rPh>
    <phoneticPr fontId="3"/>
  </si>
  <si>
    <t>都城A</t>
    <rPh sb="0" eb="2">
      <t>ミヤコノジョウ</t>
    </rPh>
    <phoneticPr fontId="3"/>
  </si>
  <si>
    <t>旧都城市</t>
    <rPh sb="0" eb="1">
      <t>キュウ</t>
    </rPh>
    <rPh sb="1" eb="4">
      <t>ミヤコノジョウシ</t>
    </rPh>
    <phoneticPr fontId="3"/>
  </si>
  <si>
    <t>郡山</t>
    <rPh sb="0" eb="2">
      <t>コオリヤマ</t>
    </rPh>
    <phoneticPr fontId="3"/>
  </si>
  <si>
    <t>都城B</t>
    <rPh sb="0" eb="2">
      <t>ミヤコノジョウ</t>
    </rPh>
    <phoneticPr fontId="3"/>
  </si>
  <si>
    <t>都城市高崎町</t>
    <rPh sb="0" eb="3">
      <t>ミヤコノジョウシ</t>
    </rPh>
    <rPh sb="3" eb="6">
      <t>タカサキチョウ</t>
    </rPh>
    <phoneticPr fontId="3"/>
  </si>
  <si>
    <t>いわき</t>
    <phoneticPr fontId="3"/>
  </si>
  <si>
    <t>延岡A</t>
    <rPh sb="0" eb="2">
      <t>ノベオカ</t>
    </rPh>
    <phoneticPr fontId="3"/>
  </si>
  <si>
    <t>旧延岡市</t>
    <rPh sb="0" eb="1">
      <t>キュウ</t>
    </rPh>
    <rPh sb="1" eb="4">
      <t>ノベオカシ</t>
    </rPh>
    <phoneticPr fontId="3"/>
  </si>
  <si>
    <t>白河</t>
    <rPh sb="0" eb="2">
      <t>シラカワ</t>
    </rPh>
    <phoneticPr fontId="3"/>
  </si>
  <si>
    <t>延岡B</t>
    <rPh sb="0" eb="2">
      <t>ノベオカ</t>
    </rPh>
    <phoneticPr fontId="3"/>
  </si>
  <si>
    <t>延岡市北方町</t>
    <rPh sb="0" eb="3">
      <t>ノベオカシ</t>
    </rPh>
    <rPh sb="3" eb="5">
      <t>ホッポウ</t>
    </rPh>
    <rPh sb="5" eb="6">
      <t>マチ</t>
    </rPh>
    <phoneticPr fontId="3"/>
  </si>
  <si>
    <t>南相馬</t>
    <rPh sb="0" eb="3">
      <t>ミナミソウマ</t>
    </rPh>
    <phoneticPr fontId="3"/>
  </si>
  <si>
    <t>延岡C</t>
    <rPh sb="0" eb="2">
      <t>ノベオカ</t>
    </rPh>
    <phoneticPr fontId="3"/>
  </si>
  <si>
    <t>延岡市北川町</t>
    <rPh sb="0" eb="3">
      <t>ノベオカシ</t>
    </rPh>
    <rPh sb="3" eb="6">
      <t>キタガワマチ</t>
    </rPh>
    <phoneticPr fontId="3"/>
  </si>
  <si>
    <t>水戸</t>
    <rPh sb="0" eb="2">
      <t>ミト</t>
    </rPh>
    <phoneticPr fontId="3"/>
  </si>
  <si>
    <t>旧鹿児島市</t>
    <rPh sb="0" eb="1">
      <t>キュウ</t>
    </rPh>
    <rPh sb="1" eb="5">
      <t>カゴシマシ</t>
    </rPh>
    <phoneticPr fontId="3"/>
  </si>
  <si>
    <t>土浦</t>
    <rPh sb="0" eb="2">
      <t>ツチウラ</t>
    </rPh>
    <phoneticPr fontId="3"/>
  </si>
  <si>
    <t>鹿屋</t>
    <rPh sb="0" eb="1">
      <t>シカ</t>
    </rPh>
    <rPh sb="1" eb="2">
      <t>ヤ</t>
    </rPh>
    <phoneticPr fontId="3"/>
  </si>
  <si>
    <t>旧鹿屋市、串良町地区、吾平町地区</t>
    <rPh sb="0" eb="1">
      <t>キュウ</t>
    </rPh>
    <rPh sb="1" eb="2">
      <t>シカ</t>
    </rPh>
    <rPh sb="2" eb="3">
      <t>ヤ</t>
    </rPh>
    <rPh sb="3" eb="4">
      <t>シ</t>
    </rPh>
    <rPh sb="5" eb="7">
      <t>クシラ</t>
    </rPh>
    <rPh sb="7" eb="8">
      <t>マチ</t>
    </rPh>
    <rPh sb="8" eb="10">
      <t>チク</t>
    </rPh>
    <rPh sb="12" eb="13">
      <t>タイラ</t>
    </rPh>
    <rPh sb="13" eb="14">
      <t>マチ</t>
    </rPh>
    <rPh sb="14" eb="16">
      <t>チク</t>
    </rPh>
    <phoneticPr fontId="3"/>
  </si>
  <si>
    <t>鹿嶋</t>
    <rPh sb="0" eb="2">
      <t>カシマ</t>
    </rPh>
    <phoneticPr fontId="3"/>
  </si>
  <si>
    <t>薩摩川内</t>
    <rPh sb="0" eb="4">
      <t>サツマセンダイ</t>
    </rPh>
    <phoneticPr fontId="3"/>
  </si>
  <si>
    <t>旧川内市、東郷町地区、樋脇町地区</t>
    <rPh sb="0" eb="1">
      <t>キュウ</t>
    </rPh>
    <rPh sb="1" eb="4">
      <t>センダイシ</t>
    </rPh>
    <rPh sb="5" eb="8">
      <t>トウゴウチョウ</t>
    </rPh>
    <rPh sb="8" eb="10">
      <t>チク</t>
    </rPh>
    <rPh sb="11" eb="13">
      <t>ヒワキ</t>
    </rPh>
    <rPh sb="13" eb="14">
      <t>チョウ</t>
    </rPh>
    <rPh sb="14" eb="16">
      <t>チク</t>
    </rPh>
    <phoneticPr fontId="3"/>
  </si>
  <si>
    <t>筑西</t>
    <rPh sb="0" eb="2">
      <t>チクセイ</t>
    </rPh>
    <phoneticPr fontId="3"/>
  </si>
  <si>
    <t>名護A</t>
    <rPh sb="0" eb="2">
      <t>ナゴ</t>
    </rPh>
    <phoneticPr fontId="3"/>
  </si>
  <si>
    <t>港地区</t>
    <rPh sb="0" eb="1">
      <t>ミナト</t>
    </rPh>
    <rPh sb="1" eb="3">
      <t>チク</t>
    </rPh>
    <phoneticPr fontId="3"/>
  </si>
  <si>
    <t>宇都宮</t>
    <rPh sb="0" eb="3">
      <t>ウツノミヤ</t>
    </rPh>
    <phoneticPr fontId="3"/>
  </si>
  <si>
    <t>名護B</t>
    <rPh sb="0" eb="2">
      <t>ナゴ</t>
    </rPh>
    <phoneticPr fontId="3"/>
  </si>
  <si>
    <t>辺野古地区</t>
    <rPh sb="0" eb="3">
      <t>ヘノコ</t>
    </rPh>
    <rPh sb="3" eb="5">
      <t>チク</t>
    </rPh>
    <phoneticPr fontId="3"/>
  </si>
  <si>
    <t>足利</t>
    <rPh sb="0" eb="2">
      <t>アシカガ</t>
    </rPh>
    <phoneticPr fontId="3"/>
  </si>
  <si>
    <t>宮古島</t>
    <rPh sb="0" eb="3">
      <t>ミヤコジマ</t>
    </rPh>
    <phoneticPr fontId="3"/>
  </si>
  <si>
    <t>平良地区</t>
    <rPh sb="0" eb="2">
      <t>タイラ</t>
    </rPh>
    <rPh sb="2" eb="4">
      <t>チク</t>
    </rPh>
    <phoneticPr fontId="3"/>
  </si>
  <si>
    <t>小山</t>
    <rPh sb="0" eb="2">
      <t>オヤマ</t>
    </rPh>
    <phoneticPr fontId="3"/>
  </si>
  <si>
    <t>前橋</t>
    <rPh sb="0" eb="2">
      <t>マエバシ</t>
    </rPh>
    <phoneticPr fontId="3"/>
  </si>
  <si>
    <t>高山</t>
    <rPh sb="0" eb="2">
      <t>タカヤマ</t>
    </rPh>
    <phoneticPr fontId="3"/>
  </si>
  <si>
    <t>太田</t>
    <rPh sb="0" eb="2">
      <t>オオタ</t>
    </rPh>
    <phoneticPr fontId="3"/>
  </si>
  <si>
    <t>沼田</t>
    <rPh sb="0" eb="2">
      <t>ヌマタ</t>
    </rPh>
    <phoneticPr fontId="3"/>
  </si>
  <si>
    <t>中之条</t>
    <rPh sb="0" eb="3">
      <t>ナカノジョウ</t>
    </rPh>
    <phoneticPr fontId="3"/>
  </si>
  <si>
    <t>さいたまB</t>
    <phoneticPr fontId="3"/>
  </si>
  <si>
    <t>川越</t>
    <rPh sb="0" eb="2">
      <t>カワゴシ</t>
    </rPh>
    <phoneticPr fontId="3"/>
  </si>
  <si>
    <t>熊谷</t>
    <rPh sb="0" eb="2">
      <t>クマガイ</t>
    </rPh>
    <phoneticPr fontId="3"/>
  </si>
  <si>
    <t>秩父</t>
    <rPh sb="0" eb="2">
      <t>チチブ</t>
    </rPh>
    <phoneticPr fontId="3"/>
  </si>
  <si>
    <t>銚子</t>
    <rPh sb="0" eb="2">
      <t>チョウシ</t>
    </rPh>
    <phoneticPr fontId="3"/>
  </si>
  <si>
    <t>船橋</t>
    <rPh sb="0" eb="2">
      <t>フナバシ</t>
    </rPh>
    <phoneticPr fontId="3"/>
  </si>
  <si>
    <t>木更津</t>
    <rPh sb="0" eb="3">
      <t>キサラヅ</t>
    </rPh>
    <phoneticPr fontId="3"/>
  </si>
  <si>
    <t>松戸</t>
    <rPh sb="0" eb="2">
      <t>マツド</t>
    </rPh>
    <phoneticPr fontId="3"/>
  </si>
  <si>
    <t>成田</t>
    <rPh sb="0" eb="2">
      <t>ナリタ</t>
    </rPh>
    <phoneticPr fontId="3"/>
  </si>
  <si>
    <t>17区</t>
    <rPh sb="2" eb="3">
      <t>ク</t>
    </rPh>
    <phoneticPr fontId="3"/>
  </si>
  <si>
    <t>6区</t>
    <rPh sb="1" eb="2">
      <t>ク</t>
    </rPh>
    <phoneticPr fontId="3"/>
  </si>
  <si>
    <t>八王子</t>
    <rPh sb="0" eb="3">
      <t>ハチオウジ</t>
    </rPh>
    <phoneticPr fontId="3"/>
  </si>
  <si>
    <t>調布</t>
    <rPh sb="0" eb="2">
      <t>チョウフ</t>
    </rPh>
    <phoneticPr fontId="3"/>
  </si>
  <si>
    <t>横浜</t>
    <rPh sb="0" eb="2">
      <t>ヨコハマ</t>
    </rPh>
    <phoneticPr fontId="3"/>
  </si>
  <si>
    <t>川崎</t>
    <rPh sb="0" eb="2">
      <t>カワサキ</t>
    </rPh>
    <phoneticPr fontId="3"/>
  </si>
  <si>
    <t>相模原</t>
    <rPh sb="0" eb="3">
      <t>サガミハラ</t>
    </rPh>
    <phoneticPr fontId="3"/>
  </si>
  <si>
    <t>横須賀</t>
    <rPh sb="0" eb="3">
      <t>ヨコスカ</t>
    </rPh>
    <phoneticPr fontId="3"/>
  </si>
  <si>
    <t>小田原</t>
    <rPh sb="0" eb="3">
      <t>オダワラ</t>
    </rPh>
    <phoneticPr fontId="3"/>
  </si>
  <si>
    <t>厚木</t>
    <rPh sb="0" eb="2">
      <t>アツギ</t>
    </rPh>
    <phoneticPr fontId="3"/>
  </si>
  <si>
    <t>甲府</t>
    <rPh sb="0" eb="2">
      <t>コウフ</t>
    </rPh>
    <phoneticPr fontId="3"/>
  </si>
  <si>
    <t>富士吉田</t>
    <rPh sb="0" eb="4">
      <t>フジヨシダ</t>
    </rPh>
    <phoneticPr fontId="3"/>
  </si>
  <si>
    <t>大月</t>
    <rPh sb="0" eb="2">
      <t>オオツキ</t>
    </rPh>
    <phoneticPr fontId="3"/>
  </si>
  <si>
    <t>松本B</t>
    <rPh sb="0" eb="2">
      <t>マツモト</t>
    </rPh>
    <phoneticPr fontId="3"/>
  </si>
  <si>
    <t>飯田</t>
    <rPh sb="0" eb="2">
      <t>イイダ</t>
    </rPh>
    <phoneticPr fontId="3"/>
  </si>
  <si>
    <t>飯山</t>
    <rPh sb="0" eb="2">
      <t>イイヤマ</t>
    </rPh>
    <phoneticPr fontId="3"/>
  </si>
  <si>
    <t>佐久</t>
    <rPh sb="0" eb="2">
      <t>サク</t>
    </rPh>
    <phoneticPr fontId="3"/>
  </si>
  <si>
    <t>長岡</t>
    <rPh sb="0" eb="2">
      <t>ナガオカ</t>
    </rPh>
    <phoneticPr fontId="3"/>
  </si>
  <si>
    <t>上越</t>
    <rPh sb="0" eb="2">
      <t>ジョウエツ</t>
    </rPh>
    <phoneticPr fontId="3"/>
  </si>
  <si>
    <t>南魚沼</t>
    <rPh sb="0" eb="3">
      <t>ミナミウオヌマ</t>
    </rPh>
    <phoneticPr fontId="3"/>
  </si>
  <si>
    <t>高岡</t>
    <rPh sb="0" eb="2">
      <t>タカオカ</t>
    </rPh>
    <phoneticPr fontId="3"/>
  </si>
  <si>
    <t>魚津</t>
    <rPh sb="0" eb="1">
      <t>ウオ</t>
    </rPh>
    <rPh sb="1" eb="2">
      <t>ツ</t>
    </rPh>
    <phoneticPr fontId="3"/>
  </si>
  <si>
    <t>金沢</t>
    <rPh sb="0" eb="2">
      <t>カナザワ</t>
    </rPh>
    <phoneticPr fontId="3"/>
  </si>
  <si>
    <t>七尾</t>
    <rPh sb="0" eb="2">
      <t>ナナオ</t>
    </rPh>
    <phoneticPr fontId="3"/>
  </si>
  <si>
    <t>小松</t>
    <rPh sb="0" eb="2">
      <t>コマツ</t>
    </rPh>
    <phoneticPr fontId="3"/>
  </si>
  <si>
    <t>輪島</t>
    <rPh sb="0" eb="2">
      <t>ワジマ</t>
    </rPh>
    <phoneticPr fontId="3"/>
  </si>
  <si>
    <t>恵那</t>
    <rPh sb="0" eb="2">
      <t>エナ</t>
    </rPh>
    <phoneticPr fontId="3"/>
  </si>
  <si>
    <t>美濃加茂</t>
    <rPh sb="0" eb="4">
      <t>ミノカモ</t>
    </rPh>
    <phoneticPr fontId="3"/>
  </si>
  <si>
    <t>浜松</t>
    <rPh sb="0" eb="2">
      <t>ハママツ</t>
    </rPh>
    <phoneticPr fontId="3"/>
  </si>
  <si>
    <t>沼津</t>
    <rPh sb="0" eb="2">
      <t>ヌマヅ</t>
    </rPh>
    <phoneticPr fontId="3"/>
  </si>
  <si>
    <t>名古屋</t>
    <rPh sb="0" eb="3">
      <t>ナゴヤ</t>
    </rPh>
    <phoneticPr fontId="3"/>
  </si>
  <si>
    <t>豊橋</t>
    <rPh sb="0" eb="2">
      <t>トヨハシ</t>
    </rPh>
    <phoneticPr fontId="3"/>
  </si>
  <si>
    <t>岡崎</t>
    <rPh sb="0" eb="2">
      <t>オカザキ</t>
    </rPh>
    <phoneticPr fontId="3"/>
  </si>
  <si>
    <t>半田</t>
    <rPh sb="0" eb="2">
      <t>ハンダ</t>
    </rPh>
    <phoneticPr fontId="3"/>
  </si>
  <si>
    <t>豊田</t>
    <rPh sb="0" eb="2">
      <t>トヨタ</t>
    </rPh>
    <phoneticPr fontId="3"/>
  </si>
  <si>
    <t>津</t>
    <rPh sb="0" eb="1">
      <t>ツ</t>
    </rPh>
    <phoneticPr fontId="3"/>
  </si>
  <si>
    <t>四日市</t>
    <rPh sb="0" eb="3">
      <t>ヨッカイチ</t>
    </rPh>
    <phoneticPr fontId="3"/>
  </si>
  <si>
    <t>伊賀</t>
    <rPh sb="0" eb="2">
      <t>イガ</t>
    </rPh>
    <phoneticPr fontId="3"/>
  </si>
  <si>
    <t>敦賀</t>
    <rPh sb="0" eb="1">
      <t>アツシ</t>
    </rPh>
    <rPh sb="1" eb="2">
      <t>ガ</t>
    </rPh>
    <phoneticPr fontId="3"/>
  </si>
  <si>
    <t>大野</t>
    <rPh sb="0" eb="2">
      <t>オオノ</t>
    </rPh>
    <phoneticPr fontId="3"/>
  </si>
  <si>
    <t>大津</t>
    <rPh sb="0" eb="2">
      <t>オオツ</t>
    </rPh>
    <phoneticPr fontId="3"/>
  </si>
  <si>
    <t>彦根</t>
    <rPh sb="0" eb="2">
      <t>ヒコネ</t>
    </rPh>
    <phoneticPr fontId="3"/>
  </si>
  <si>
    <t>長浜</t>
    <rPh sb="0" eb="2">
      <t>ナガハマ</t>
    </rPh>
    <phoneticPr fontId="3"/>
  </si>
  <si>
    <t>福知山</t>
    <rPh sb="0" eb="3">
      <t>フクチヤマ</t>
    </rPh>
    <phoneticPr fontId="3"/>
  </si>
  <si>
    <t>舞鶴</t>
    <rPh sb="0" eb="2">
      <t>マイヅル</t>
    </rPh>
    <phoneticPr fontId="3"/>
  </si>
  <si>
    <t>宮津</t>
    <rPh sb="0" eb="2">
      <t>ミヤツ</t>
    </rPh>
    <phoneticPr fontId="3"/>
  </si>
  <si>
    <t>堺</t>
    <rPh sb="0" eb="1">
      <t>サカイ</t>
    </rPh>
    <phoneticPr fontId="3"/>
  </si>
  <si>
    <t>東大阪</t>
    <rPh sb="0" eb="3">
      <t>ヒガシオオサカ</t>
    </rPh>
    <phoneticPr fontId="3"/>
  </si>
  <si>
    <t>神戸</t>
    <rPh sb="0" eb="2">
      <t>コウベ</t>
    </rPh>
    <phoneticPr fontId="3"/>
  </si>
  <si>
    <t>姫路</t>
    <rPh sb="0" eb="2">
      <t>ヒメジ</t>
    </rPh>
    <phoneticPr fontId="3"/>
  </si>
  <si>
    <t>明石</t>
    <rPh sb="0" eb="2">
      <t>アカシ</t>
    </rPh>
    <phoneticPr fontId="3"/>
  </si>
  <si>
    <t>西宮</t>
    <rPh sb="0" eb="2">
      <t>ニシノミヤ</t>
    </rPh>
    <phoneticPr fontId="3"/>
  </si>
  <si>
    <t>洲本</t>
    <rPh sb="0" eb="2">
      <t>スモト</t>
    </rPh>
    <phoneticPr fontId="3"/>
  </si>
  <si>
    <t>豊岡</t>
    <rPh sb="0" eb="2">
      <t>トヨオカ</t>
    </rPh>
    <phoneticPr fontId="3"/>
  </si>
  <si>
    <t>五条</t>
    <rPh sb="0" eb="2">
      <t>ゴジョウ</t>
    </rPh>
    <phoneticPr fontId="3"/>
  </si>
  <si>
    <t>米子</t>
    <rPh sb="0" eb="2">
      <t>ヨナゴ</t>
    </rPh>
    <phoneticPr fontId="3"/>
  </si>
  <si>
    <t>松江</t>
    <rPh sb="0" eb="2">
      <t>マツエ</t>
    </rPh>
    <phoneticPr fontId="3"/>
  </si>
  <si>
    <t>浜田</t>
    <rPh sb="0" eb="1">
      <t>ハマ</t>
    </rPh>
    <rPh sb="1" eb="2">
      <t>タ</t>
    </rPh>
    <phoneticPr fontId="3"/>
  </si>
  <si>
    <t>津山</t>
    <rPh sb="0" eb="2">
      <t>ツヤマ</t>
    </rPh>
    <phoneticPr fontId="3"/>
  </si>
  <si>
    <t>呉</t>
    <rPh sb="0" eb="1">
      <t>クレ</t>
    </rPh>
    <phoneticPr fontId="3"/>
  </si>
  <si>
    <t>尾道</t>
    <rPh sb="0" eb="2">
      <t>オノミチ</t>
    </rPh>
    <phoneticPr fontId="3"/>
  </si>
  <si>
    <t>福山</t>
    <rPh sb="0" eb="2">
      <t>フクヤマ</t>
    </rPh>
    <phoneticPr fontId="3"/>
  </si>
  <si>
    <t>三次</t>
    <rPh sb="0" eb="2">
      <t>ミツギ</t>
    </rPh>
    <phoneticPr fontId="3"/>
  </si>
  <si>
    <t>下関</t>
    <rPh sb="0" eb="2">
      <t>シモノセキ</t>
    </rPh>
    <phoneticPr fontId="3"/>
  </si>
  <si>
    <t>萩</t>
    <rPh sb="0" eb="1">
      <t>ハギ</t>
    </rPh>
    <phoneticPr fontId="3"/>
  </si>
  <si>
    <t>周南</t>
    <rPh sb="0" eb="2">
      <t>シュウナン</t>
    </rPh>
    <phoneticPr fontId="3"/>
  </si>
  <si>
    <t>阿南</t>
    <rPh sb="0" eb="2">
      <t>アナン</t>
    </rPh>
    <phoneticPr fontId="3"/>
  </si>
  <si>
    <t>高松</t>
    <rPh sb="0" eb="2">
      <t>タカマツ</t>
    </rPh>
    <phoneticPr fontId="3"/>
  </si>
  <si>
    <t>坂出</t>
    <rPh sb="0" eb="2">
      <t>サカイデ</t>
    </rPh>
    <phoneticPr fontId="3"/>
  </si>
  <si>
    <t>宇和島</t>
    <rPh sb="0" eb="3">
      <t>ウワジマ</t>
    </rPh>
    <phoneticPr fontId="3"/>
  </si>
  <si>
    <t>新居浜</t>
    <rPh sb="0" eb="3">
      <t>ニイハマ</t>
    </rPh>
    <phoneticPr fontId="3"/>
  </si>
  <si>
    <t>北九州</t>
    <rPh sb="0" eb="3">
      <t>キタキュウシュウ</t>
    </rPh>
    <phoneticPr fontId="3"/>
  </si>
  <si>
    <t>大牟田</t>
    <rPh sb="0" eb="3">
      <t>オオムタ</t>
    </rPh>
    <phoneticPr fontId="3"/>
  </si>
  <si>
    <t>久留米</t>
    <rPh sb="0" eb="3">
      <t>クルメ</t>
    </rPh>
    <phoneticPr fontId="3"/>
  </si>
  <si>
    <t>飯塚</t>
    <rPh sb="0" eb="2">
      <t>イイヅカ</t>
    </rPh>
    <phoneticPr fontId="3"/>
  </si>
  <si>
    <t>行橋</t>
    <rPh sb="0" eb="2">
      <t>ユクハシ</t>
    </rPh>
    <phoneticPr fontId="3"/>
  </si>
  <si>
    <t>佐世保</t>
    <rPh sb="0" eb="3">
      <t>サセボ</t>
    </rPh>
    <phoneticPr fontId="3"/>
  </si>
  <si>
    <t>人吉</t>
    <rPh sb="0" eb="2">
      <t>ヒトヨシ</t>
    </rPh>
    <phoneticPr fontId="3"/>
  </si>
  <si>
    <t>那覇</t>
    <rPh sb="0" eb="2">
      <t>ナハ</t>
    </rPh>
    <phoneticPr fontId="3"/>
  </si>
  <si>
    <t>石垣</t>
    <rPh sb="0" eb="2">
      <t>イシガキ</t>
    </rPh>
    <phoneticPr fontId="3"/>
  </si>
  <si>
    <t>割栗石50-150</t>
    <rPh sb="0" eb="3">
      <t>ワリグリイシ</t>
    </rPh>
    <phoneticPr fontId="3"/>
  </si>
  <si>
    <t>RC40-0</t>
    <phoneticPr fontId="3"/>
  </si>
  <si>
    <t>ぐり石50-150</t>
    <rPh sb="2" eb="3">
      <t>イシ</t>
    </rPh>
    <phoneticPr fontId="3"/>
  </si>
  <si>
    <t>RC30-0</t>
    <phoneticPr fontId="3"/>
  </si>
  <si>
    <t>さいたまA</t>
  </si>
  <si>
    <t>R5.4建設物価P129</t>
    <rPh sb="4" eb="6">
      <t>ケンセツ</t>
    </rPh>
    <rPh sb="6" eb="8">
      <t>ブッカ</t>
    </rPh>
    <phoneticPr fontId="3"/>
  </si>
  <si>
    <t>延長10m当たり</t>
    <phoneticPr fontId="3"/>
  </si>
  <si>
    <t>結束バンド　300mm</t>
    <rPh sb="0" eb="2">
      <t>ケッソク</t>
    </rPh>
    <phoneticPr fontId="1"/>
  </si>
  <si>
    <t>結束バンド</t>
    <rPh sb="0" eb="2">
      <t>ケッソク</t>
    </rPh>
    <phoneticPr fontId="5"/>
  </si>
  <si>
    <t>※ロス20％含む</t>
    <rPh sb="6" eb="7">
      <t>フク</t>
    </rPh>
    <phoneticPr fontId="4"/>
  </si>
  <si>
    <t>ロス20％含む</t>
    <rPh sb="5" eb="6">
      <t>フク</t>
    </rPh>
    <phoneticPr fontId="4"/>
  </si>
  <si>
    <t>売り切り</t>
    <rPh sb="0" eb="1">
      <t>ウ</t>
    </rPh>
    <rPh sb="2" eb="3">
      <t>キ</t>
    </rPh>
    <phoneticPr fontId="4"/>
  </si>
  <si>
    <t>※ロス率2%</t>
    <rPh sb="3" eb="4">
      <t>リツ</t>
    </rPh>
    <phoneticPr fontId="3"/>
  </si>
  <si>
    <t>-</t>
    <phoneticPr fontId="3"/>
  </si>
  <si>
    <t>熊野B</t>
    <rPh sb="0" eb="2">
      <t>クマノ</t>
    </rPh>
    <phoneticPr fontId="3"/>
  </si>
  <si>
    <t>割ぐり石150-200</t>
    <rPh sb="0" eb="1">
      <t>ワリ</t>
    </rPh>
    <rPh sb="3" eb="4">
      <t>イシ</t>
    </rPh>
    <phoneticPr fontId="3"/>
  </si>
  <si>
    <t>0.016人/㎡（メーカー基準）</t>
    <phoneticPr fontId="4"/>
  </si>
  <si>
    <t>敷設面積</t>
    <rPh sb="0" eb="2">
      <t>フセツ</t>
    </rPh>
    <rPh sb="2" eb="4">
      <t>メンセキ</t>
    </rPh>
    <phoneticPr fontId="3"/>
  </si>
  <si>
    <t>材料面積</t>
    <rPh sb="0" eb="2">
      <t>ザイリョウ</t>
    </rPh>
    <rPh sb="2" eb="4">
      <t>メンセキ</t>
    </rPh>
    <phoneticPr fontId="3"/>
  </si>
  <si>
    <t>価格(1000m2未満)</t>
    <rPh sb="0" eb="2">
      <t>カカク</t>
    </rPh>
    <rPh sb="9" eb="11">
      <t>ミマン</t>
    </rPh>
    <phoneticPr fontId="3"/>
  </si>
  <si>
    <t>価格(1000m2以上)</t>
    <rPh sb="0" eb="2">
      <t>カカク</t>
    </rPh>
    <rPh sb="9" eb="11">
      <t>イジョウ</t>
    </rPh>
    <phoneticPr fontId="3"/>
  </si>
  <si>
    <t>1000m2未満</t>
  </si>
  <si>
    <t>令和7年3月公共工事設計労務単価</t>
    <rPh sb="0" eb="2">
      <t>レイワ</t>
    </rPh>
    <rPh sb="3" eb="4">
      <t>ネン</t>
    </rPh>
    <rPh sb="4" eb="5">
      <t>レイネン</t>
    </rPh>
    <rPh sb="5" eb="6">
      <t>ガツ</t>
    </rPh>
    <rPh sb="6" eb="8">
      <t>コウキョウ</t>
    </rPh>
    <rPh sb="8" eb="10">
      <t>コウジ</t>
    </rPh>
    <rPh sb="10" eb="12">
      <t>セッケイ</t>
    </rPh>
    <rPh sb="12" eb="14">
      <t>ロウム</t>
    </rPh>
    <rPh sb="14" eb="16">
      <t>タンカ</t>
    </rPh>
    <phoneticPr fontId="8"/>
  </si>
  <si>
    <t>R7年4月</t>
    <rPh sb="2" eb="3">
      <t>ネン</t>
    </rPh>
    <rPh sb="4" eb="5">
      <t>ガツ</t>
    </rPh>
    <phoneticPr fontId="3"/>
  </si>
  <si>
    <t>-</t>
    <phoneticPr fontId="23"/>
  </si>
  <si>
    <t>構造物 ecowebジオセルマットレス工 EC-356 500mm</t>
    <rPh sb="0" eb="3">
      <t>コウゾウブツ</t>
    </rPh>
    <rPh sb="19" eb="20">
      <t>コウ</t>
    </rPh>
    <phoneticPr fontId="3"/>
  </si>
  <si>
    <t>構造物 ecowebジオセルマットレス工 EC-445 600mm</t>
    <rPh sb="19" eb="20">
      <t>コウ</t>
    </rPh>
    <phoneticPr fontId="3"/>
  </si>
  <si>
    <t>構造物 ecowebTMジオセルマットレス工 EC-712 600mm</t>
    <rPh sb="0" eb="3">
      <t>コウゾウブツ</t>
    </rPh>
    <rPh sb="21" eb="22">
      <t>コウ</t>
    </rPh>
    <phoneticPr fontId="3"/>
  </si>
  <si>
    <t>令和7年度施工パッケージ型
積算方式標準単価表
No.015 床掘</t>
    <phoneticPr fontId="4"/>
  </si>
  <si>
    <t>令和7年度施工パッケージ型
積算方式標準単価表
No.004路体（築堤）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</si>
</sst>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);[Red]\(#,##0\)"/>
    <numFmt numFmtId="177" formatCode="#,##0_ "/>
    <numFmt numFmtId="178" formatCode="#,##0.0_ "/>
    <numFmt numFmtId="179" formatCode="#,##0.00_ "/>
    <numFmt numFmtId="180" formatCode="0.000_ "/>
    <numFmt numFmtId="181" formatCode="0_ "/>
    <numFmt numFmtId="182" formatCode="#,##0.000_ "/>
    <numFmt numFmtId="183" formatCode="0.00_ "/>
    <numFmt numFmtId="184" formatCode="#,##0.0000_ "/>
    <numFmt numFmtId="185" formatCode="&quot;H=&quot;0&quot;&quot;"/>
    <numFmt numFmtId="186" formatCode="&quot;施工面積&quot;0.0&quot;㎡&quot;"/>
    <numFmt numFmtId="187" formatCode="&quot;幅=&quot;0.00&quot;ｍ&quot;"/>
  </numFmts>
  <fonts count="25">
    <font>
      <sz val="11"/>
      <color theme="1"/>
      <name val="Yu Gothic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Yu Gothic"/>
      <family val="2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vertAlign val="subscript"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theme="1"/>
      <name val="Yu Gothic"/>
      <family val="2"/>
      <charset val="128"/>
    </font>
    <font>
      <sz val="11"/>
      <color rgb="FFFF0000"/>
      <name val="Yu Gothic"/>
      <family val="2"/>
      <charset val="128"/>
    </font>
    <font>
      <sz val="11"/>
      <color rgb="FF0000FF"/>
      <name val="Yu Gothic"/>
      <family val="2"/>
      <charset val="128"/>
    </font>
    <font>
      <sz val="11"/>
      <name val="Yu Gothic"/>
      <family val="2"/>
      <charset val="128"/>
    </font>
    <font>
      <sz val="6"/>
      <name val="Yu Gothic"/>
      <family val="3"/>
      <charset val="128"/>
    </font>
    <font>
      <sz val="11"/>
      <color rgb="FFFF0000"/>
      <name val="Yu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3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</borders>
  <cellStyleXfs count="9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1" fillId="0" borderId="0">
      <alignment vertical="center"/>
    </xf>
  </cellStyleXfs>
  <cellXfs count="150">
    <xf numFmtId="0" fontId="0" fillId="0" borderId="0" xfId="0">
      <alignment vertical="center"/>
    </xf>
    <xf numFmtId="0" fontId="10" fillId="0" borderId="0" xfId="6" applyFont="1" applyAlignment="1">
      <alignment vertical="center"/>
    </xf>
    <xf numFmtId="3" fontId="10" fillId="0" borderId="0" xfId="6" applyNumberFormat="1" applyFont="1" applyAlignment="1">
      <alignment vertical="center"/>
    </xf>
    <xf numFmtId="38" fontId="10" fillId="0" borderId="0" xfId="7" applyFont="1" applyAlignment="1">
      <alignment horizontal="center" vertical="center"/>
    </xf>
    <xf numFmtId="38" fontId="10" fillId="0" borderId="0" xfId="7" applyFont="1" applyAlignment="1">
      <alignment vertical="center"/>
    </xf>
    <xf numFmtId="0" fontId="11" fillId="0" borderId="0" xfId="6" applyFont="1" applyAlignment="1">
      <alignment horizontal="center" vertical="center"/>
    </xf>
    <xf numFmtId="0" fontId="10" fillId="0" borderId="0" xfId="6" applyFont="1" applyAlignment="1">
      <alignment horizontal="center" vertical="center"/>
    </xf>
    <xf numFmtId="0" fontId="12" fillId="0" borderId="0" xfId="6" applyFont="1" applyAlignment="1">
      <alignment horizontal="center" vertical="center"/>
    </xf>
    <xf numFmtId="0" fontId="11" fillId="0" borderId="0" xfId="6" applyFont="1" applyAlignment="1">
      <alignment vertical="center"/>
    </xf>
    <xf numFmtId="3" fontId="10" fillId="0" borderId="0" xfId="7" applyNumberFormat="1" applyFont="1" applyFill="1" applyAlignment="1">
      <alignment vertical="center"/>
    </xf>
    <xf numFmtId="3" fontId="11" fillId="0" borderId="0" xfId="6" applyNumberFormat="1" applyFont="1" applyAlignment="1">
      <alignment vertical="center"/>
    </xf>
    <xf numFmtId="3" fontId="10" fillId="0" borderId="0" xfId="7" applyNumberFormat="1" applyFont="1" applyFill="1" applyAlignment="1">
      <alignment horizontal="center" vertical="center"/>
    </xf>
    <xf numFmtId="0" fontId="13" fillId="5" borderId="0" xfId="6" applyFont="1" applyFill="1" applyAlignment="1">
      <alignment vertical="center"/>
    </xf>
    <xf numFmtId="0" fontId="14" fillId="0" borderId="0" xfId="1" applyFont="1"/>
    <xf numFmtId="0" fontId="14" fillId="0" borderId="0" xfId="1" applyFont="1" applyAlignment="1">
      <alignment horizontal="right"/>
    </xf>
    <xf numFmtId="0" fontId="15" fillId="0" borderId="0" xfId="1" applyFont="1" applyAlignment="1">
      <alignment horizontal="center"/>
    </xf>
    <xf numFmtId="0" fontId="14" fillId="0" borderId="21" xfId="1" applyFont="1" applyBorder="1"/>
    <xf numFmtId="0" fontId="14" fillId="0" borderId="21" xfId="1" applyFont="1" applyBorder="1" applyAlignment="1">
      <alignment horizontal="right"/>
    </xf>
    <xf numFmtId="0" fontId="14" fillId="0" borderId="0" xfId="1" applyFont="1" applyAlignment="1">
      <alignment horizontal="right" vertical="center"/>
    </xf>
    <xf numFmtId="0" fontId="14" fillId="2" borderId="0" xfId="1" applyFont="1" applyFill="1" applyAlignment="1">
      <alignment horizontal="right" vertical="center"/>
    </xf>
    <xf numFmtId="0" fontId="14" fillId="0" borderId="20" xfId="1" applyFont="1" applyBorder="1" applyAlignment="1">
      <alignment horizontal="center"/>
    </xf>
    <xf numFmtId="0" fontId="14" fillId="0" borderId="19" xfId="1" applyFont="1" applyBorder="1" applyAlignment="1">
      <alignment horizontal="center"/>
    </xf>
    <xf numFmtId="0" fontId="14" fillId="0" borderId="18" xfId="1" applyFont="1" applyBorder="1" applyAlignment="1">
      <alignment horizontal="center"/>
    </xf>
    <xf numFmtId="182" fontId="14" fillId="2" borderId="0" xfId="1" applyNumberFormat="1" applyFont="1" applyFill="1" applyAlignment="1">
      <alignment horizontal="right"/>
    </xf>
    <xf numFmtId="0" fontId="14" fillId="0" borderId="0" xfId="1" applyFont="1" applyAlignment="1">
      <alignment vertical="center"/>
    </xf>
    <xf numFmtId="0" fontId="14" fillId="0" borderId="16" xfId="1" applyFont="1" applyBorder="1"/>
    <xf numFmtId="0" fontId="14" fillId="0" borderId="16" xfId="1" applyFont="1" applyBorder="1" applyAlignment="1">
      <alignment horizontal="center"/>
    </xf>
    <xf numFmtId="178" fontId="14" fillId="0" borderId="16" xfId="1" applyNumberFormat="1" applyFont="1" applyBorder="1"/>
    <xf numFmtId="177" fontId="14" fillId="0" borderId="16" xfId="1" applyNumberFormat="1" applyFont="1" applyBorder="1"/>
    <xf numFmtId="176" fontId="14" fillId="0" borderId="16" xfId="1" applyNumberFormat="1" applyFont="1" applyBorder="1"/>
    <xf numFmtId="0" fontId="14" fillId="0" borderId="15" xfId="1" applyFont="1" applyBorder="1"/>
    <xf numFmtId="177" fontId="14" fillId="2" borderId="0" xfId="1" applyNumberFormat="1" applyFont="1" applyFill="1" applyAlignment="1">
      <alignment horizontal="right"/>
    </xf>
    <xf numFmtId="176" fontId="14" fillId="0" borderId="9" xfId="1" applyNumberFormat="1" applyFont="1" applyBorder="1"/>
    <xf numFmtId="38" fontId="14" fillId="0" borderId="0" xfId="2" applyFont="1" applyAlignment="1">
      <alignment horizontal="center"/>
    </xf>
    <xf numFmtId="0" fontId="14" fillId="0" borderId="9" xfId="1" applyFont="1" applyBorder="1"/>
    <xf numFmtId="0" fontId="14" fillId="0" borderId="9" xfId="1" applyFont="1" applyBorder="1" applyAlignment="1">
      <alignment horizontal="center"/>
    </xf>
    <xf numFmtId="178" fontId="14" fillId="0" borderId="9" xfId="1" applyNumberFormat="1" applyFont="1" applyBorder="1"/>
    <xf numFmtId="177" fontId="14" fillId="0" borderId="9" xfId="1" applyNumberFormat="1" applyFont="1" applyBorder="1"/>
    <xf numFmtId="0" fontId="14" fillId="0" borderId="8" xfId="1" applyFont="1" applyBorder="1"/>
    <xf numFmtId="0" fontId="14" fillId="0" borderId="0" xfId="1" applyFont="1" applyAlignment="1">
      <alignment horizontal="center"/>
    </xf>
    <xf numFmtId="176" fontId="14" fillId="0" borderId="13" xfId="1" applyNumberFormat="1" applyFont="1" applyBorder="1"/>
    <xf numFmtId="0" fontId="14" fillId="0" borderId="12" xfId="1" applyFont="1" applyBorder="1"/>
    <xf numFmtId="0" fontId="14" fillId="0" borderId="11" xfId="1" applyFont="1" applyBorder="1" applyAlignment="1">
      <alignment horizontal="center"/>
    </xf>
    <xf numFmtId="179" fontId="14" fillId="0" borderId="11" xfId="1" applyNumberFormat="1" applyFont="1" applyBorder="1"/>
    <xf numFmtId="177" fontId="14" fillId="0" borderId="11" xfId="1" applyNumberFormat="1" applyFont="1" applyBorder="1"/>
    <xf numFmtId="176" fontId="14" fillId="0" borderId="11" xfId="1" applyNumberFormat="1" applyFont="1" applyBorder="1"/>
    <xf numFmtId="0" fontId="14" fillId="0" borderId="10" xfId="1" applyFont="1" applyBorder="1"/>
    <xf numFmtId="0" fontId="14" fillId="0" borderId="9" xfId="1" applyFont="1" applyBorder="1" applyAlignment="1">
      <alignment shrinkToFit="1"/>
    </xf>
    <xf numFmtId="179" fontId="14" fillId="0" borderId="9" xfId="1" applyNumberFormat="1" applyFont="1" applyBorder="1"/>
    <xf numFmtId="176" fontId="14" fillId="0" borderId="7" xfId="1" applyNumberFormat="1" applyFont="1" applyBorder="1"/>
    <xf numFmtId="0" fontId="14" fillId="0" borderId="6" xfId="1" applyFont="1" applyBorder="1"/>
    <xf numFmtId="176" fontId="14" fillId="0" borderId="4" xfId="1" applyNumberFormat="1" applyFont="1" applyBorder="1"/>
    <xf numFmtId="0" fontId="14" fillId="0" borderId="3" xfId="1" applyFont="1" applyBorder="1"/>
    <xf numFmtId="0" fontId="14" fillId="4" borderId="0" xfId="1" applyFont="1" applyFill="1"/>
    <xf numFmtId="176" fontId="14" fillId="0" borderId="2" xfId="1" applyNumberFormat="1" applyFont="1" applyBorder="1"/>
    <xf numFmtId="2" fontId="14" fillId="0" borderId="0" xfId="1" applyNumberFormat="1" applyFont="1"/>
    <xf numFmtId="0" fontId="14" fillId="2" borderId="0" xfId="1" applyFont="1" applyFill="1"/>
    <xf numFmtId="38" fontId="14" fillId="2" borderId="0" xfId="2" applyFont="1" applyFill="1" applyAlignment="1"/>
    <xf numFmtId="0" fontId="14" fillId="3" borderId="0" xfId="1" applyFont="1" applyFill="1"/>
    <xf numFmtId="38" fontId="14" fillId="3" borderId="0" xfId="2" applyFont="1" applyFill="1" applyAlignment="1"/>
    <xf numFmtId="38" fontId="14" fillId="0" borderId="0" xfId="1" applyNumberFormat="1" applyFont="1"/>
    <xf numFmtId="0" fontId="14" fillId="0" borderId="0" xfId="1" applyFont="1" applyAlignment="1">
      <alignment horizontal="center" vertical="center"/>
    </xf>
    <xf numFmtId="176" fontId="14" fillId="0" borderId="0" xfId="1" applyNumberFormat="1" applyFont="1"/>
    <xf numFmtId="0" fontId="14" fillId="0" borderId="0" xfId="1" applyFont="1" applyAlignment="1">
      <alignment vertical="center" shrinkToFit="1"/>
    </xf>
    <xf numFmtId="0" fontId="14" fillId="0" borderId="0" xfId="1" applyFont="1" applyAlignment="1">
      <alignment horizontal="center" vertical="center" wrapText="1"/>
    </xf>
    <xf numFmtId="38" fontId="14" fillId="0" borderId="0" xfId="2" applyFont="1" applyAlignment="1"/>
    <xf numFmtId="0" fontId="14" fillId="0" borderId="0" xfId="0" applyFont="1">
      <alignment vertical="center"/>
    </xf>
    <xf numFmtId="0" fontId="14" fillId="0" borderId="0" xfId="8" applyFont="1">
      <alignment vertical="center"/>
    </xf>
    <xf numFmtId="0" fontId="16" fillId="0" borderId="0" xfId="8" applyFont="1">
      <alignment vertical="center"/>
    </xf>
    <xf numFmtId="0" fontId="18" fillId="0" borderId="0" xfId="8" applyFont="1">
      <alignment vertical="center"/>
    </xf>
    <xf numFmtId="0" fontId="14" fillId="0" borderId="0" xfId="8" applyFont="1" applyAlignment="1">
      <alignment horizontal="right" vertical="center"/>
    </xf>
    <xf numFmtId="180" fontId="16" fillId="0" borderId="0" xfId="8" applyNumberFormat="1" applyFont="1" applyAlignment="1">
      <alignment horizontal="right" vertical="center"/>
    </xf>
    <xf numFmtId="181" fontId="14" fillId="0" borderId="0" xfId="8" applyNumberFormat="1" applyFont="1">
      <alignment vertical="center"/>
    </xf>
    <xf numFmtId="182" fontId="14" fillId="0" borderId="0" xfId="8" applyNumberFormat="1" applyFont="1">
      <alignment vertical="center"/>
    </xf>
    <xf numFmtId="180" fontId="14" fillId="0" borderId="0" xfId="8" applyNumberFormat="1" applyFont="1">
      <alignment vertical="center"/>
    </xf>
    <xf numFmtId="182" fontId="16" fillId="0" borderId="0" xfId="8" applyNumberFormat="1" applyFont="1">
      <alignment vertical="center"/>
    </xf>
    <xf numFmtId="179" fontId="14" fillId="0" borderId="0" xfId="8" applyNumberFormat="1" applyFont="1">
      <alignment vertical="center"/>
    </xf>
    <xf numFmtId="183" fontId="16" fillId="0" borderId="0" xfId="8" applyNumberFormat="1" applyFont="1" applyAlignment="1">
      <alignment horizontal="right" vertical="center"/>
    </xf>
    <xf numFmtId="183" fontId="14" fillId="0" borderId="0" xfId="8" applyNumberFormat="1" applyFont="1" applyAlignment="1">
      <alignment horizontal="right" vertical="center"/>
    </xf>
    <xf numFmtId="0" fontId="14" fillId="4" borderId="0" xfId="8" applyFont="1" applyFill="1">
      <alignment vertical="center"/>
    </xf>
    <xf numFmtId="0" fontId="14" fillId="0" borderId="27" xfId="1" applyFont="1" applyBorder="1" applyAlignment="1">
      <alignment horizontal="center"/>
    </xf>
    <xf numFmtId="0" fontId="14" fillId="0" borderId="26" xfId="1" applyFont="1" applyBorder="1"/>
    <xf numFmtId="177" fontId="14" fillId="0" borderId="0" xfId="1" applyNumberFormat="1" applyFont="1" applyAlignment="1">
      <alignment horizontal="right"/>
    </xf>
    <xf numFmtId="0" fontId="14" fillId="0" borderId="37" xfId="1" applyFont="1" applyBorder="1"/>
    <xf numFmtId="0" fontId="0" fillId="2" borderId="0" xfId="0" applyFill="1">
      <alignment vertical="center"/>
    </xf>
    <xf numFmtId="0" fontId="14" fillId="0" borderId="9" xfId="1" applyFont="1" applyBorder="1" applyAlignment="1">
      <alignment horizontal="left" shrinkToFi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20" fillId="0" borderId="0" xfId="0" applyNumberFormat="1" applyFont="1">
      <alignment vertical="center"/>
    </xf>
    <xf numFmtId="176" fontId="21" fillId="0" borderId="0" xfId="0" applyNumberFormat="1" applyFont="1">
      <alignment vertical="center"/>
    </xf>
    <xf numFmtId="176" fontId="22" fillId="0" borderId="0" xfId="0" applyNumberFormat="1" applyFont="1">
      <alignment vertical="center"/>
    </xf>
    <xf numFmtId="177" fontId="0" fillId="0" borderId="0" xfId="0" applyNumberFormat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184" fontId="14" fillId="0" borderId="0" xfId="8" applyNumberFormat="1" applyFont="1">
      <alignment vertical="center"/>
    </xf>
    <xf numFmtId="0" fontId="14" fillId="0" borderId="41" xfId="1" applyFont="1" applyBorder="1" applyAlignment="1">
      <alignment shrinkToFit="1"/>
    </xf>
    <xf numFmtId="0" fontId="14" fillId="0" borderId="16" xfId="1" applyFont="1" applyBorder="1" applyAlignment="1">
      <alignment shrinkToFit="1"/>
    </xf>
    <xf numFmtId="185" fontId="14" fillId="0" borderId="36" xfId="1" applyNumberFormat="1" applyFont="1" applyBorder="1" applyAlignment="1">
      <alignment horizontal="center"/>
    </xf>
    <xf numFmtId="186" fontId="14" fillId="0" borderId="1" xfId="1" applyNumberFormat="1" applyFont="1" applyBorder="1" applyAlignment="1">
      <alignment horizontal="left"/>
    </xf>
    <xf numFmtId="187" fontId="14" fillId="0" borderId="1" xfId="1" applyNumberFormat="1" applyFont="1" applyBorder="1" applyAlignment="1">
      <alignment horizontal="left"/>
    </xf>
    <xf numFmtId="177" fontId="24" fillId="0" borderId="0" xfId="0" applyNumberFormat="1" applyFont="1">
      <alignment vertical="center"/>
    </xf>
    <xf numFmtId="182" fontId="14" fillId="0" borderId="0" xfId="1" applyNumberFormat="1" applyFont="1" applyAlignment="1">
      <alignment horizontal="right"/>
    </xf>
    <xf numFmtId="3" fontId="9" fillId="0" borderId="0" xfId="6" applyNumberFormat="1" applyAlignment="1">
      <alignment vertical="center"/>
    </xf>
    <xf numFmtId="179" fontId="14" fillId="0" borderId="0" xfId="1" applyNumberFormat="1" applyFont="1" applyAlignment="1">
      <alignment horizontal="right"/>
    </xf>
    <xf numFmtId="0" fontId="17" fillId="0" borderId="12" xfId="1" quotePrefix="1" applyFont="1" applyBorder="1" applyAlignment="1">
      <alignment horizontal="right" wrapText="1" shrinkToFit="1"/>
    </xf>
    <xf numFmtId="0" fontId="19" fillId="0" borderId="15" xfId="0" applyFont="1" applyBorder="1" applyAlignment="1">
      <alignment shrinkToFit="1"/>
    </xf>
    <xf numFmtId="0" fontId="14" fillId="0" borderId="0" xfId="1" applyFont="1" applyAlignment="1">
      <alignment horizontal="center"/>
    </xf>
    <xf numFmtId="0" fontId="14" fillId="0" borderId="30" xfId="1" applyFont="1" applyBorder="1" applyAlignment="1">
      <alignment horizontal="right"/>
    </xf>
    <xf numFmtId="0" fontId="14" fillId="0" borderId="29" xfId="0" applyFont="1" applyBorder="1" applyAlignment="1">
      <alignment horizontal="right"/>
    </xf>
    <xf numFmtId="0" fontId="14" fillId="0" borderId="28" xfId="0" applyFont="1" applyBorder="1" applyAlignment="1">
      <alignment horizontal="right"/>
    </xf>
    <xf numFmtId="177" fontId="14" fillId="0" borderId="33" xfId="1" applyNumberFormat="1" applyFont="1" applyBorder="1" applyAlignment="1">
      <alignment horizontal="right"/>
    </xf>
    <xf numFmtId="0" fontId="14" fillId="0" borderId="32" xfId="0" applyFont="1" applyBorder="1" applyAlignment="1">
      <alignment horizontal="right"/>
    </xf>
    <xf numFmtId="0" fontId="14" fillId="0" borderId="31" xfId="0" applyFont="1" applyBorder="1" applyAlignment="1">
      <alignment horizontal="right"/>
    </xf>
    <xf numFmtId="178" fontId="14" fillId="0" borderId="13" xfId="1" applyNumberFormat="1" applyFont="1" applyBorder="1"/>
    <xf numFmtId="0" fontId="0" fillId="0" borderId="16" xfId="0" applyBorder="1" applyAlignment="1"/>
    <xf numFmtId="0" fontId="14" fillId="0" borderId="24" xfId="1" applyFont="1" applyBorder="1" applyAlignment="1">
      <alignment horizontal="left"/>
    </xf>
    <xf numFmtId="0" fontId="14" fillId="0" borderId="25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14" fillId="0" borderId="13" xfId="1" applyFont="1" applyBorder="1" applyAlignment="1">
      <alignment horizontal="left" shrinkToFit="1"/>
    </xf>
    <xf numFmtId="0" fontId="0" fillId="0" borderId="16" xfId="0" applyBorder="1" applyAlignment="1">
      <alignment horizontal="left"/>
    </xf>
    <xf numFmtId="0" fontId="14" fillId="0" borderId="40" xfId="1" applyFont="1" applyBorder="1" applyAlignment="1">
      <alignment horizontal="center" vertical="center" textRotation="255"/>
    </xf>
    <xf numFmtId="0" fontId="14" fillId="0" borderId="5" xfId="1" applyFont="1" applyBorder="1" applyAlignment="1">
      <alignment horizontal="center" vertical="center" textRotation="255"/>
    </xf>
    <xf numFmtId="0" fontId="14" fillId="0" borderId="14" xfId="1" applyFont="1" applyBorder="1" applyAlignment="1">
      <alignment horizontal="center" vertical="center" textRotation="255"/>
    </xf>
    <xf numFmtId="0" fontId="14" fillId="0" borderId="13" xfId="1" applyFont="1" applyBorder="1" applyAlignment="1">
      <alignment horizontal="center"/>
    </xf>
    <xf numFmtId="0" fontId="0" fillId="0" borderId="16" xfId="0" applyBorder="1" applyAlignment="1">
      <alignment horizontal="center"/>
    </xf>
    <xf numFmtId="176" fontId="14" fillId="0" borderId="13" xfId="1" applyNumberFormat="1" applyFont="1" applyBorder="1"/>
    <xf numFmtId="179" fontId="14" fillId="0" borderId="13" xfId="1" applyNumberFormat="1" applyFont="1" applyBorder="1"/>
    <xf numFmtId="0" fontId="14" fillId="0" borderId="17" xfId="1" applyFont="1" applyBorder="1" applyAlignment="1">
      <alignment horizontal="center" vertical="center" textRotation="255"/>
    </xf>
    <xf numFmtId="0" fontId="15" fillId="0" borderId="0" xfId="1" applyFont="1" applyAlignment="1">
      <alignment horizontal="center" vertical="center"/>
    </xf>
    <xf numFmtId="0" fontId="0" fillId="0" borderId="0" xfId="0">
      <alignment vertical="center"/>
    </xf>
    <xf numFmtId="0" fontId="17" fillId="0" borderId="12" xfId="1" quotePrefix="1" applyFont="1" applyBorder="1" applyAlignment="1">
      <alignment horizontal="right" wrapText="1"/>
    </xf>
    <xf numFmtId="0" fontId="17" fillId="0" borderId="15" xfId="1" quotePrefix="1" applyFont="1" applyBorder="1" applyAlignment="1">
      <alignment horizontal="right" wrapText="1"/>
    </xf>
    <xf numFmtId="0" fontId="14" fillId="0" borderId="39" xfId="1" applyFont="1" applyBorder="1" applyAlignment="1">
      <alignment horizontal="center"/>
    </xf>
    <xf numFmtId="0" fontId="14" fillId="0" borderId="38" xfId="1" applyFont="1" applyBorder="1" applyAlignment="1">
      <alignment horizontal="center"/>
    </xf>
    <xf numFmtId="0" fontId="14" fillId="0" borderId="23" xfId="1" applyFont="1" applyBorder="1"/>
    <xf numFmtId="0" fontId="14" fillId="0" borderId="22" xfId="0" applyFont="1" applyBorder="1" applyAlignment="1"/>
    <xf numFmtId="0" fontId="14" fillId="0" borderId="35" xfId="1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14" fillId="0" borderId="23" xfId="1" applyFont="1" applyBorder="1" applyAlignment="1">
      <alignment horizontal="left"/>
    </xf>
    <xf numFmtId="0" fontId="14" fillId="0" borderId="22" xfId="0" applyFont="1" applyBorder="1" applyAlignment="1">
      <alignment horizontal="left"/>
    </xf>
    <xf numFmtId="0" fontId="14" fillId="0" borderId="35" xfId="1" applyFont="1" applyBorder="1"/>
    <xf numFmtId="0" fontId="14" fillId="0" borderId="34" xfId="0" applyFont="1" applyBorder="1" applyAlignment="1"/>
    <xf numFmtId="0" fontId="14" fillId="0" borderId="13" xfId="1" applyFont="1" applyBorder="1" applyAlignment="1">
      <alignment shrinkToFit="1"/>
    </xf>
    <xf numFmtId="0" fontId="14" fillId="0" borderId="24" xfId="1" applyFont="1" applyBorder="1"/>
    <xf numFmtId="0" fontId="14" fillId="0" borderId="25" xfId="0" applyFont="1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0" xfId="0" applyAlignment="1">
      <alignment horizontal="center" vertical="center"/>
    </xf>
  </cellXfs>
  <cellStyles count="9">
    <cellStyle name="桁区切り 2" xfId="2" xr:uid="{E1599B9B-B48A-487E-8644-BE32F5F4B0A5}"/>
    <cellStyle name="桁区切り 3" xfId="7" xr:uid="{C72716D9-9F3A-47D1-97B2-6CBFCA02BB85}"/>
    <cellStyle name="標準" xfId="0" builtinId="0"/>
    <cellStyle name="標準 2" xfId="3" xr:uid="{3A2485C1-FC2C-4CBB-BA4F-864190B6D641}"/>
    <cellStyle name="標準 2 2" xfId="5" xr:uid="{4686B1EB-DA6D-4793-97DA-844F35EB5452}"/>
    <cellStyle name="標準 2 3" xfId="8" xr:uid="{8A12C099-F79B-485C-89B9-2E7123D15F78}"/>
    <cellStyle name="標準 3" xfId="4" xr:uid="{E1725C28-30A5-452F-8E83-BCA781B9FE5D}"/>
    <cellStyle name="標準 5" xfId="6" xr:uid="{73549F5B-B67A-48AF-BC53-050E18DBAAC2}"/>
    <cellStyle name="標準 6" xfId="1" xr:uid="{25048E18-16DA-4571-A11F-D8C6C43C18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25400</xdr:colOff>
      <xdr:row>29</xdr:row>
      <xdr:rowOff>158750</xdr:rowOff>
    </xdr:from>
    <xdr:ext cx="2428875" cy="1857375"/>
    <xdr:pic>
      <xdr:nvPicPr>
        <xdr:cNvPr id="2" name="図 11">
          <a:extLst>
            <a:ext uri="{FF2B5EF4-FFF2-40B4-BE49-F238E27FC236}">
              <a16:creationId xmlns:a16="http://schemas.microsoft.com/office/drawing/2014/main" id="{4EEEF9B1-3B9E-4576-ADBE-1532F60727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513"/>
        <a:stretch/>
      </xdr:blipFill>
      <xdr:spPr bwMode="auto">
        <a:xfrm>
          <a:off x="9836150" y="7426325"/>
          <a:ext cx="2428875" cy="185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15</xdr:col>
      <xdr:colOff>417418</xdr:colOff>
      <xdr:row>30</xdr:row>
      <xdr:rowOff>30256</xdr:rowOff>
    </xdr:from>
    <xdr:ext cx="5583733" cy="1164747"/>
    <xdr:pic>
      <xdr:nvPicPr>
        <xdr:cNvPr id="3" name="図 2">
          <a:extLst>
            <a:ext uri="{FF2B5EF4-FFF2-40B4-BE49-F238E27FC236}">
              <a16:creationId xmlns:a16="http://schemas.microsoft.com/office/drawing/2014/main" id="{5D4ECF56-058A-467D-AE14-11DA9B6B5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1065" y="7302874"/>
          <a:ext cx="5583733" cy="116474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25400</xdr:colOff>
      <xdr:row>31</xdr:row>
      <xdr:rowOff>158750</xdr:rowOff>
    </xdr:from>
    <xdr:ext cx="2428875" cy="1857375"/>
    <xdr:pic>
      <xdr:nvPicPr>
        <xdr:cNvPr id="2" name="図 11">
          <a:extLst>
            <a:ext uri="{FF2B5EF4-FFF2-40B4-BE49-F238E27FC236}">
              <a16:creationId xmlns:a16="http://schemas.microsoft.com/office/drawing/2014/main" id="{E875C270-1A06-42C8-845E-F14BCAD798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513"/>
        <a:stretch/>
      </xdr:blipFill>
      <xdr:spPr bwMode="auto">
        <a:xfrm>
          <a:off x="9836150" y="7426325"/>
          <a:ext cx="2428875" cy="185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428624</xdr:colOff>
      <xdr:row>36</xdr:row>
      <xdr:rowOff>19050</xdr:rowOff>
    </xdr:from>
    <xdr:ext cx="5583733" cy="1164747"/>
    <xdr:pic>
      <xdr:nvPicPr>
        <xdr:cNvPr id="3" name="図 2">
          <a:extLst>
            <a:ext uri="{FF2B5EF4-FFF2-40B4-BE49-F238E27FC236}">
              <a16:creationId xmlns:a16="http://schemas.microsoft.com/office/drawing/2014/main" id="{0CB8ED2D-EE77-4FED-AB98-886010A62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49" y="7972425"/>
          <a:ext cx="5583733" cy="116474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25400</xdr:colOff>
      <xdr:row>32</xdr:row>
      <xdr:rowOff>158750</xdr:rowOff>
    </xdr:from>
    <xdr:ext cx="2428875" cy="1857375"/>
    <xdr:pic>
      <xdr:nvPicPr>
        <xdr:cNvPr id="2" name="図 11">
          <a:extLst>
            <a:ext uri="{FF2B5EF4-FFF2-40B4-BE49-F238E27FC236}">
              <a16:creationId xmlns:a16="http://schemas.microsoft.com/office/drawing/2014/main" id="{8E7527F7-45E0-47B9-A6E7-ABD753584A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513"/>
        <a:stretch/>
      </xdr:blipFill>
      <xdr:spPr bwMode="auto">
        <a:xfrm>
          <a:off x="9836150" y="7426325"/>
          <a:ext cx="2428875" cy="185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428624</xdr:colOff>
      <xdr:row>36</xdr:row>
      <xdr:rowOff>19050</xdr:rowOff>
    </xdr:from>
    <xdr:ext cx="5583733" cy="1164747"/>
    <xdr:pic>
      <xdr:nvPicPr>
        <xdr:cNvPr id="3" name="図 2">
          <a:extLst>
            <a:ext uri="{FF2B5EF4-FFF2-40B4-BE49-F238E27FC236}">
              <a16:creationId xmlns:a16="http://schemas.microsoft.com/office/drawing/2014/main" id="{7F5992D3-0030-47DC-A9B9-645C2B4AB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49" y="7972425"/>
          <a:ext cx="5583733" cy="116474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352F2-65AD-4BC5-AAC1-89C76FC57E7F}">
  <sheetPr>
    <tabColor rgb="FF0070C0"/>
    <pageSetUpPr fitToPage="1"/>
  </sheetPr>
  <dimension ref="B1:AF56"/>
  <sheetViews>
    <sheetView tabSelected="1" zoomScale="85" zoomScaleNormal="85" workbookViewId="0"/>
  </sheetViews>
  <sheetFormatPr defaultRowHeight="13.5"/>
  <cols>
    <col min="1" max="1" width="9" style="13"/>
    <col min="2" max="2" width="5.25" style="13" bestFit="1" customWidth="1"/>
    <col min="3" max="3" width="18.625" style="13" bestFit="1" customWidth="1"/>
    <col min="4" max="4" width="11.75" style="13" customWidth="1"/>
    <col min="5" max="5" width="8.875" style="13" customWidth="1"/>
    <col min="6" max="6" width="9.625" style="13" bestFit="1" customWidth="1"/>
    <col min="7" max="7" width="9" style="13"/>
    <col min="8" max="8" width="10.75" style="13" customWidth="1"/>
    <col min="9" max="9" width="12.625" style="13" customWidth="1"/>
    <col min="10" max="10" width="22.875" style="13" customWidth="1"/>
    <col min="11" max="11" width="10.375" style="13" bestFit="1" customWidth="1"/>
    <col min="12" max="12" width="9" style="13"/>
    <col min="13" max="13" width="12.875" style="13" customWidth="1"/>
    <col min="14" max="14" width="11.5" style="13" customWidth="1"/>
    <col min="15" max="15" width="9" style="13"/>
    <col min="16" max="16" width="11.375" style="13" customWidth="1"/>
    <col min="17" max="19" width="9" style="13"/>
    <col min="20" max="20" width="9.125" style="13" bestFit="1" customWidth="1"/>
    <col min="21" max="21" width="9" style="13"/>
    <col min="22" max="22" width="10.375" style="13" customWidth="1"/>
    <col min="23" max="16384" width="9" style="13"/>
  </cols>
  <sheetData>
    <row r="1" spans="2:23">
      <c r="I1" s="14"/>
    </row>
    <row r="3" spans="2:23" ht="34.5" customHeight="1">
      <c r="B3" s="130" t="s">
        <v>80</v>
      </c>
      <c r="C3" s="130"/>
      <c r="D3" s="130"/>
      <c r="E3" s="130"/>
      <c r="F3" s="130"/>
      <c r="G3" s="130"/>
      <c r="H3" s="130"/>
      <c r="I3" s="130"/>
      <c r="J3" s="131"/>
    </row>
    <row r="4" spans="2:23" ht="20.100000000000001" customHeight="1">
      <c r="B4" s="15"/>
      <c r="C4" s="15"/>
      <c r="D4" s="15"/>
      <c r="E4" s="15"/>
      <c r="F4" s="15"/>
      <c r="G4" s="15"/>
      <c r="H4" s="15"/>
      <c r="I4" s="15"/>
      <c r="M4" s="18" t="s">
        <v>78</v>
      </c>
      <c r="N4" s="19" t="s">
        <v>162</v>
      </c>
      <c r="P4" s="13" t="s">
        <v>161</v>
      </c>
      <c r="Q4" s="56" t="s">
        <v>163</v>
      </c>
      <c r="S4" s="56" t="s">
        <v>463</v>
      </c>
    </row>
    <row r="5" spans="2:23" ht="20.100000000000001" customHeight="1" thickBot="1">
      <c r="B5" s="56" t="s">
        <v>467</v>
      </c>
      <c r="C5" s="16"/>
      <c r="D5" s="16"/>
      <c r="E5" s="16"/>
      <c r="F5" s="16"/>
      <c r="G5" s="16"/>
      <c r="H5" s="16"/>
      <c r="I5" s="16"/>
      <c r="J5" s="17" t="s">
        <v>448</v>
      </c>
      <c r="N5" s="14" t="s">
        <v>69</v>
      </c>
      <c r="O5" s="23">
        <v>0.6</v>
      </c>
      <c r="P5" s="13" t="s">
        <v>54</v>
      </c>
      <c r="S5" s="24"/>
      <c r="T5" s="24"/>
      <c r="U5" s="24"/>
    </row>
    <row r="6" spans="2:23" ht="20.100000000000001" customHeight="1" thickBot="1">
      <c r="B6" s="20" t="s">
        <v>77</v>
      </c>
      <c r="C6" s="21" t="s">
        <v>76</v>
      </c>
      <c r="D6" s="134" t="s">
        <v>75</v>
      </c>
      <c r="E6" s="135"/>
      <c r="F6" s="21" t="s">
        <v>74</v>
      </c>
      <c r="G6" s="21" t="s">
        <v>73</v>
      </c>
      <c r="H6" s="21" t="s">
        <v>72</v>
      </c>
      <c r="I6" s="21" t="s">
        <v>71</v>
      </c>
      <c r="J6" s="22" t="s">
        <v>70</v>
      </c>
      <c r="N6" s="14" t="s">
        <v>66</v>
      </c>
      <c r="O6" s="82" t="str">
        <f>+VLOOKUP(P6,'EC356_H=500'!C52:R55,2)</f>
        <v>EC150-356</v>
      </c>
      <c r="P6" s="56">
        <v>3</v>
      </c>
      <c r="Q6" s="24" t="s">
        <v>65</v>
      </c>
      <c r="R6" s="103">
        <f ca="1">'R7年3月労務単価'!A4</f>
        <v>30400</v>
      </c>
      <c r="S6" s="24"/>
    </row>
    <row r="7" spans="2:23" ht="20.100000000000001" customHeight="1" thickTop="1">
      <c r="B7" s="129" t="s">
        <v>68</v>
      </c>
      <c r="C7" s="25" t="s">
        <v>67</v>
      </c>
      <c r="D7" s="83" t="str">
        <f>+VLOOKUP(P6,'EC356_H=500'!C52:M55,2)</f>
        <v>EC150-356</v>
      </c>
      <c r="E7" s="98">
        <f>R18*1000</f>
        <v>449.99999999999994</v>
      </c>
      <c r="F7" s="26" t="s">
        <v>56</v>
      </c>
      <c r="G7" s="27">
        <f>ROUND(O9*R21*10*O10*1.02,3)</f>
        <v>38.25</v>
      </c>
      <c r="H7" s="28">
        <f>IF(S4="1000m2未満",VLOOKUP(P6,C52:R55,15),VLOOKUP(P6,C52:R55,16))</f>
        <v>2570</v>
      </c>
      <c r="I7" s="29">
        <f>ROUND(G7*H7,0)</f>
        <v>98303</v>
      </c>
      <c r="J7" s="30" t="s">
        <v>454</v>
      </c>
      <c r="N7" s="14"/>
      <c r="O7" s="82"/>
      <c r="P7" s="56"/>
      <c r="Q7" s="24" t="s">
        <v>63</v>
      </c>
      <c r="R7" s="103">
        <f ca="1">'R7年3月労務単価'!A5</f>
        <v>25400</v>
      </c>
      <c r="S7" s="24"/>
    </row>
    <row r="8" spans="2:23" ht="20.100000000000001" customHeight="1">
      <c r="B8" s="123"/>
      <c r="C8" s="25"/>
      <c r="D8" s="81"/>
      <c r="E8" s="80"/>
      <c r="F8" s="26"/>
      <c r="G8" s="27"/>
      <c r="H8" s="28"/>
      <c r="I8" s="29"/>
      <c r="J8" s="30"/>
      <c r="N8" s="14"/>
      <c r="O8" s="82"/>
      <c r="Q8" s="24"/>
      <c r="R8" s="10"/>
      <c r="S8" s="24"/>
    </row>
    <row r="9" spans="2:23" ht="20.100000000000001" customHeight="1">
      <c r="B9" s="123"/>
      <c r="C9" s="25" t="s">
        <v>62</v>
      </c>
      <c r="D9" s="136" t="s">
        <v>449</v>
      </c>
      <c r="E9" s="137"/>
      <c r="F9" s="26" t="s">
        <v>61</v>
      </c>
      <c r="G9" s="27">
        <f>R21*O10</f>
        <v>15</v>
      </c>
      <c r="H9" s="28">
        <v>23</v>
      </c>
      <c r="I9" s="32">
        <f t="shared" ref="I9:I12" si="0">ROUND(G9*H9,0)</f>
        <v>345</v>
      </c>
      <c r="J9" s="30"/>
      <c r="L9" s="33"/>
      <c r="N9" s="14" t="s">
        <v>64</v>
      </c>
      <c r="O9" s="14">
        <f>+VLOOKUP(P6,'EC356_H=500'!C52:Q55,7)</f>
        <v>0.25</v>
      </c>
      <c r="P9" s="13" t="s">
        <v>54</v>
      </c>
      <c r="Q9" s="13">
        <f>+VLOOKUP(P6,'EC356_H=500'!C52:Q55,11)</f>
        <v>0.252</v>
      </c>
      <c r="R9" s="13" t="s">
        <v>54</v>
      </c>
      <c r="S9" s="24"/>
    </row>
    <row r="10" spans="2:23" ht="20.100000000000001" customHeight="1">
      <c r="B10" s="123"/>
      <c r="C10" s="34" t="s">
        <v>58</v>
      </c>
      <c r="D10" s="136" t="s">
        <v>57</v>
      </c>
      <c r="E10" s="137"/>
      <c r="F10" s="35" t="s">
        <v>56</v>
      </c>
      <c r="G10" s="36">
        <f>ROUND(O27*10*1.2,1)</f>
        <v>43.2</v>
      </c>
      <c r="H10" s="37">
        <v>440</v>
      </c>
      <c r="I10" s="32">
        <f t="shared" si="0"/>
        <v>19008</v>
      </c>
      <c r="J10" s="38" t="s">
        <v>451</v>
      </c>
      <c r="N10" s="14" t="s">
        <v>60</v>
      </c>
      <c r="O10" s="31">
        <v>3</v>
      </c>
      <c r="P10" s="13" t="s">
        <v>59</v>
      </c>
      <c r="S10" s="24"/>
    </row>
    <row r="11" spans="2:23" ht="20.100000000000001" customHeight="1">
      <c r="B11" s="123"/>
      <c r="C11" s="34" t="s">
        <v>53</v>
      </c>
      <c r="D11" s="136" t="s">
        <v>52</v>
      </c>
      <c r="E11" s="137"/>
      <c r="F11" s="35" t="s">
        <v>51</v>
      </c>
      <c r="G11" s="36">
        <v>200</v>
      </c>
      <c r="H11" s="37">
        <v>80</v>
      </c>
      <c r="I11" s="32">
        <f t="shared" si="0"/>
        <v>16000</v>
      </c>
      <c r="J11" s="38" t="s">
        <v>453</v>
      </c>
      <c r="L11" s="39"/>
      <c r="N11" s="14" t="s">
        <v>55</v>
      </c>
      <c r="O11" s="104">
        <f>VLOOKUP(P6,C52:M55,4)/1000</f>
        <v>0.15</v>
      </c>
      <c r="P11" s="13" t="s">
        <v>54</v>
      </c>
      <c r="T11" s="24"/>
      <c r="U11" s="24"/>
    </row>
    <row r="12" spans="2:23" ht="20.100000000000001" customHeight="1">
      <c r="B12" s="123"/>
      <c r="C12" s="34" t="s">
        <v>48</v>
      </c>
      <c r="D12" s="136" t="s">
        <v>47</v>
      </c>
      <c r="E12" s="137"/>
      <c r="F12" s="35" t="s">
        <v>21</v>
      </c>
      <c r="G12" s="36">
        <f>ROUND(O28*10*1.2,1)</f>
        <v>7.2</v>
      </c>
      <c r="H12" s="37">
        <f>'R7年4月砕石'!B3</f>
        <v>1350</v>
      </c>
      <c r="I12" s="32">
        <f t="shared" si="0"/>
        <v>9720</v>
      </c>
      <c r="J12" s="38" t="s">
        <v>451</v>
      </c>
      <c r="K12" s="13" t="s">
        <v>447</v>
      </c>
      <c r="N12" s="18" t="s">
        <v>50</v>
      </c>
      <c r="O12" s="19">
        <v>0.2</v>
      </c>
      <c r="P12" s="24" t="s">
        <v>49</v>
      </c>
    </row>
    <row r="13" spans="2:23" ht="20.100000000000001" customHeight="1" thickBot="1">
      <c r="B13" s="124"/>
      <c r="C13" s="111" t="s">
        <v>46</v>
      </c>
      <c r="D13" s="112"/>
      <c r="E13" s="112"/>
      <c r="F13" s="112"/>
      <c r="G13" s="112"/>
      <c r="H13" s="113"/>
      <c r="I13" s="40">
        <f>SUM(I7:I12)</f>
        <v>143376</v>
      </c>
      <c r="J13" s="41"/>
    </row>
    <row r="14" spans="2:23" ht="20.100000000000001" customHeight="1">
      <c r="B14" s="122" t="s">
        <v>44</v>
      </c>
      <c r="C14" s="96" t="s">
        <v>43</v>
      </c>
      <c r="D14" s="138" t="s">
        <v>42</v>
      </c>
      <c r="E14" s="139"/>
      <c r="F14" s="42" t="s">
        <v>32</v>
      </c>
      <c r="G14" s="43">
        <f>ROUND((G7+G8)*0.002,2)</f>
        <v>0.08</v>
      </c>
      <c r="H14" s="44">
        <f ca="1">R6</f>
        <v>30400</v>
      </c>
      <c r="I14" s="45">
        <f t="shared" ref="I14:I17" ca="1" si="1">ROUND(G14*H14,0)</f>
        <v>2432</v>
      </c>
      <c r="J14" s="46" t="s">
        <v>41</v>
      </c>
      <c r="W14" s="67"/>
    </row>
    <row r="15" spans="2:23" ht="20.100000000000001" customHeight="1">
      <c r="B15" s="123"/>
      <c r="C15" s="97"/>
      <c r="D15" s="140" t="s">
        <v>33</v>
      </c>
      <c r="E15" s="141"/>
      <c r="F15" s="35" t="s">
        <v>32</v>
      </c>
      <c r="G15" s="48">
        <f>ROUND((G7+G8)*0.016,2)</f>
        <v>0.61</v>
      </c>
      <c r="H15" s="37">
        <f ca="1">R7</f>
        <v>25400</v>
      </c>
      <c r="I15" s="32">
        <f t="shared" ca="1" si="1"/>
        <v>15494</v>
      </c>
      <c r="J15" s="38" t="s">
        <v>458</v>
      </c>
      <c r="N15" s="79" t="s">
        <v>45</v>
      </c>
      <c r="O15" s="67"/>
      <c r="P15" s="67"/>
      <c r="Q15" s="67"/>
      <c r="R15" s="67"/>
      <c r="V15" s="68"/>
      <c r="W15" s="67"/>
    </row>
    <row r="16" spans="2:23" ht="20.100000000000001" customHeight="1">
      <c r="B16" s="123"/>
      <c r="C16" s="85" t="s">
        <v>37</v>
      </c>
      <c r="D16" s="140" t="s">
        <v>33</v>
      </c>
      <c r="E16" s="141"/>
      <c r="F16" s="35" t="s">
        <v>32</v>
      </c>
      <c r="G16" s="48">
        <f>ROUND(G10*0.004,2)</f>
        <v>0.17</v>
      </c>
      <c r="H16" s="37">
        <f ca="1">R7</f>
        <v>25400</v>
      </c>
      <c r="I16" s="32">
        <f t="shared" ca="1" si="1"/>
        <v>4318</v>
      </c>
      <c r="J16" s="38" t="s">
        <v>36</v>
      </c>
      <c r="N16" s="67" t="s">
        <v>40</v>
      </c>
      <c r="O16" s="67"/>
      <c r="P16" s="67"/>
      <c r="Q16" s="67"/>
      <c r="R16" s="78" t="str">
        <f>O6</f>
        <v>EC150-356</v>
      </c>
      <c r="S16" s="67"/>
      <c r="T16" s="67"/>
      <c r="U16" s="68"/>
      <c r="V16" s="68"/>
      <c r="W16" s="67"/>
    </row>
    <row r="17" spans="2:32" ht="20.100000000000001" customHeight="1">
      <c r="B17" s="123"/>
      <c r="C17" s="120" t="s">
        <v>29</v>
      </c>
      <c r="D17" s="116"/>
      <c r="E17" s="117"/>
      <c r="F17" s="125" t="s">
        <v>21</v>
      </c>
      <c r="G17" s="128">
        <f>ROUND(R22*R18*10,1)</f>
        <v>5.6</v>
      </c>
      <c r="H17" s="114">
        <v>324.32379999999995</v>
      </c>
      <c r="I17" s="127">
        <f t="shared" si="1"/>
        <v>1816</v>
      </c>
      <c r="J17" s="132" t="s">
        <v>470</v>
      </c>
      <c r="N17" s="67" t="s">
        <v>39</v>
      </c>
      <c r="O17" s="67"/>
      <c r="P17" s="67"/>
      <c r="Q17" s="70" t="s">
        <v>38</v>
      </c>
      <c r="R17" s="76">
        <f>O5</f>
        <v>0.6</v>
      </c>
      <c r="S17" s="67"/>
      <c r="U17" s="77"/>
      <c r="V17" s="68"/>
      <c r="W17" s="67"/>
    </row>
    <row r="18" spans="2:32" ht="20.100000000000001" customHeight="1">
      <c r="B18" s="123"/>
      <c r="C18" s="121"/>
      <c r="D18" s="118"/>
      <c r="E18" s="119"/>
      <c r="F18" s="126"/>
      <c r="G18" s="115"/>
      <c r="H18" s="115"/>
      <c r="I18" s="115"/>
      <c r="J18" s="133"/>
      <c r="N18" s="67" t="s">
        <v>35</v>
      </c>
      <c r="O18" s="67"/>
      <c r="P18" s="67"/>
      <c r="Q18" s="70" t="s">
        <v>34</v>
      </c>
      <c r="R18" s="76">
        <f>O11*O10</f>
        <v>0.44999999999999996</v>
      </c>
      <c r="S18" s="67" t="s">
        <v>22</v>
      </c>
      <c r="U18" s="75"/>
      <c r="V18" s="68"/>
      <c r="W18" s="67"/>
      <c r="X18" s="67"/>
      <c r="Y18" s="67"/>
      <c r="Z18" s="67"/>
      <c r="AA18" s="67"/>
      <c r="AB18" s="67"/>
      <c r="AC18" s="67"/>
      <c r="AD18" s="67"/>
      <c r="AE18" s="67"/>
      <c r="AF18" s="67"/>
    </row>
    <row r="19" spans="2:32" ht="20.100000000000001" customHeight="1">
      <c r="B19" s="123"/>
      <c r="C19" s="120" t="s">
        <v>25</v>
      </c>
      <c r="D19" s="116" t="s">
        <v>24</v>
      </c>
      <c r="E19" s="117"/>
      <c r="F19" s="125" t="s">
        <v>21</v>
      </c>
      <c r="G19" s="128">
        <f>G17</f>
        <v>5.6</v>
      </c>
      <c r="H19" s="114">
        <v>1077.0391999999999</v>
      </c>
      <c r="I19" s="127">
        <f>ROUND(G19*H19,0)</f>
        <v>6031</v>
      </c>
      <c r="J19" s="105" t="s">
        <v>471</v>
      </c>
      <c r="N19" s="67" t="s">
        <v>31</v>
      </c>
      <c r="O19" s="67"/>
      <c r="P19" s="67"/>
      <c r="Q19" s="70" t="s">
        <v>30</v>
      </c>
      <c r="R19" s="74">
        <f>ROUND(R17+2*R18*TAN((35)*PI()/180),3)</f>
        <v>1.23</v>
      </c>
      <c r="S19" s="67" t="s">
        <v>22</v>
      </c>
      <c r="U19" s="68"/>
      <c r="V19" s="68"/>
      <c r="W19" s="67"/>
      <c r="AB19" s="67"/>
      <c r="AC19" s="67"/>
      <c r="AD19" s="67"/>
      <c r="AE19" s="67"/>
    </row>
    <row r="20" spans="2:32" ht="20.100000000000001" customHeight="1">
      <c r="B20" s="123"/>
      <c r="C20" s="121"/>
      <c r="D20" s="118"/>
      <c r="E20" s="119"/>
      <c r="F20" s="126"/>
      <c r="G20" s="115"/>
      <c r="H20" s="115"/>
      <c r="I20" s="115"/>
      <c r="J20" s="106"/>
      <c r="N20" s="67" t="s">
        <v>28</v>
      </c>
      <c r="O20" s="67"/>
      <c r="P20" s="67"/>
      <c r="Q20" s="67"/>
      <c r="R20" s="73">
        <f>O9</f>
        <v>0.25</v>
      </c>
      <c r="S20" s="67" t="s">
        <v>22</v>
      </c>
      <c r="U20" s="68"/>
      <c r="V20" s="68"/>
      <c r="W20" s="67"/>
      <c r="AB20" s="67"/>
      <c r="AC20" s="67"/>
      <c r="AD20" s="67"/>
      <c r="AE20" s="67"/>
    </row>
    <row r="21" spans="2:32" ht="20.100000000000001" customHeight="1" thickBot="1">
      <c r="B21" s="124"/>
      <c r="C21" s="111" t="s">
        <v>20</v>
      </c>
      <c r="D21" s="112"/>
      <c r="E21" s="112"/>
      <c r="F21" s="112"/>
      <c r="G21" s="112"/>
      <c r="H21" s="113"/>
      <c r="I21" s="49">
        <f ca="1">SUM(I14:I20)</f>
        <v>30091</v>
      </c>
      <c r="J21" s="50"/>
      <c r="N21" s="67" t="s">
        <v>27</v>
      </c>
      <c r="O21" s="67"/>
      <c r="P21" s="67"/>
      <c r="Q21" s="67"/>
      <c r="R21" s="72">
        <f>ROUNDUP(R19/R20,0)</f>
        <v>5</v>
      </c>
      <c r="S21" s="67" t="s">
        <v>26</v>
      </c>
      <c r="U21" s="68"/>
      <c r="V21" s="68"/>
      <c r="W21" s="67"/>
      <c r="AB21" s="67"/>
      <c r="AC21" s="67"/>
      <c r="AD21" s="67"/>
      <c r="AE21" s="67"/>
    </row>
    <row r="22" spans="2:32" ht="20.100000000000001" customHeight="1" thickBot="1">
      <c r="B22" s="108" t="s">
        <v>19</v>
      </c>
      <c r="C22" s="109"/>
      <c r="D22" s="109"/>
      <c r="E22" s="109"/>
      <c r="F22" s="109"/>
      <c r="G22" s="109"/>
      <c r="H22" s="110"/>
      <c r="I22" s="51">
        <f ca="1">I13+I21</f>
        <v>173467</v>
      </c>
      <c r="J22" s="52" t="s">
        <v>18</v>
      </c>
      <c r="N22" s="67" t="s">
        <v>23</v>
      </c>
      <c r="O22" s="67"/>
      <c r="P22" s="67"/>
      <c r="Q22" s="70" t="s">
        <v>139</v>
      </c>
      <c r="R22" s="69">
        <f>R20*R21</f>
        <v>1.25</v>
      </c>
      <c r="S22" s="67" t="s">
        <v>22</v>
      </c>
      <c r="U22" s="71"/>
      <c r="V22" s="68"/>
      <c r="W22" s="67"/>
      <c r="AB22" s="67"/>
      <c r="AC22" s="67"/>
      <c r="AD22" s="67"/>
      <c r="AE22" s="67"/>
    </row>
    <row r="23" spans="2:32" ht="20.100000000000001" customHeight="1" thickBot="1">
      <c r="B23" s="108" t="s">
        <v>16</v>
      </c>
      <c r="C23" s="109"/>
      <c r="D23" s="109"/>
      <c r="E23" s="109"/>
      <c r="F23" s="109"/>
      <c r="G23" s="109"/>
      <c r="H23" s="110"/>
      <c r="I23" s="54">
        <f ca="1">I22/K23</f>
        <v>13877.36</v>
      </c>
      <c r="J23" s="99">
        <f>K23</f>
        <v>12.5</v>
      </c>
      <c r="K23" s="13">
        <f>R22*10</f>
        <v>12.5</v>
      </c>
      <c r="L23" s="55"/>
      <c r="Q23" s="67" t="s">
        <v>140</v>
      </c>
      <c r="R23" s="14" t="str">
        <f>IF(R22&gt;=R19,"OK","NG")</f>
        <v>OK</v>
      </c>
      <c r="S23" s="67"/>
      <c r="U23" s="71"/>
      <c r="V23" s="68"/>
      <c r="AB23" s="67"/>
      <c r="AC23" s="67"/>
      <c r="AD23" s="67"/>
      <c r="AE23" s="67"/>
    </row>
    <row r="24" spans="2:32" ht="20.100000000000001" customHeight="1" thickBot="1">
      <c r="B24" s="108" t="s">
        <v>14</v>
      </c>
      <c r="C24" s="109"/>
      <c r="D24" s="109"/>
      <c r="E24" s="109"/>
      <c r="F24" s="109"/>
      <c r="G24" s="109"/>
      <c r="H24" s="110"/>
      <c r="I24" s="54">
        <f ca="1">I23*R22</f>
        <v>17346.7</v>
      </c>
      <c r="J24" s="100">
        <f>R22</f>
        <v>1.25</v>
      </c>
      <c r="U24" s="68"/>
      <c r="AB24" s="67"/>
      <c r="AC24" s="67"/>
      <c r="AD24" s="67"/>
      <c r="AE24" s="67"/>
    </row>
    <row r="25" spans="2:32" ht="20.100000000000001" customHeight="1">
      <c r="N25" s="53" t="s">
        <v>17</v>
      </c>
      <c r="U25" s="68"/>
      <c r="AB25" s="67"/>
      <c r="AC25" s="67"/>
      <c r="AD25" s="67"/>
      <c r="AE25" s="67"/>
    </row>
    <row r="26" spans="2:32" ht="20.100000000000001" customHeight="1">
      <c r="N26" s="13" t="s">
        <v>15</v>
      </c>
      <c r="O26" s="13">
        <f>ROUND(R18*R22,1)</f>
        <v>0.6</v>
      </c>
      <c r="P26" s="13" t="s">
        <v>12</v>
      </c>
      <c r="U26" s="67"/>
      <c r="AB26" s="67"/>
      <c r="AC26" s="67"/>
      <c r="AD26" s="67"/>
      <c r="AE26" s="67"/>
    </row>
    <row r="27" spans="2:32" ht="20.100000000000001" customHeight="1">
      <c r="L27" s="60"/>
      <c r="N27" s="13" t="s">
        <v>13</v>
      </c>
      <c r="O27" s="13">
        <f>ROUND((R22+R18+0.1)*2,1)</f>
        <v>3.6</v>
      </c>
      <c r="P27" s="13" t="s">
        <v>12</v>
      </c>
      <c r="AB27" s="67"/>
      <c r="AC27" s="67"/>
      <c r="AD27" s="67"/>
      <c r="AE27" s="67"/>
    </row>
    <row r="28" spans="2:32" ht="20.100000000000001" customHeight="1">
      <c r="H28" s="56" t="s">
        <v>9</v>
      </c>
      <c r="I28" s="57">
        <f>I13/G7</f>
        <v>3748.3921568627452</v>
      </c>
      <c r="N28" s="13" t="s">
        <v>11</v>
      </c>
      <c r="O28" s="13">
        <f>ROUND(R22*R18,1)</f>
        <v>0.6</v>
      </c>
      <c r="P28" s="13" t="s">
        <v>10</v>
      </c>
      <c r="AB28" s="67"/>
      <c r="AC28" s="67"/>
      <c r="AD28" s="67"/>
      <c r="AE28" s="67"/>
      <c r="AF28" s="67"/>
    </row>
    <row r="29" spans="2:32">
      <c r="H29" s="58" t="s">
        <v>7</v>
      </c>
      <c r="I29" s="59">
        <f ca="1">I21/G7</f>
        <v>786.69281045751632</v>
      </c>
      <c r="N29" s="13" t="s">
        <v>450</v>
      </c>
      <c r="AB29" s="67"/>
      <c r="AC29" s="67"/>
      <c r="AD29" s="67"/>
      <c r="AE29" s="67"/>
      <c r="AF29" s="67"/>
    </row>
    <row r="31" spans="2:32">
      <c r="G31" s="13" t="s">
        <v>6</v>
      </c>
      <c r="H31" s="13" t="s">
        <v>5</v>
      </c>
      <c r="I31" s="62">
        <f>I7+I8</f>
        <v>98303</v>
      </c>
      <c r="J31" s="57">
        <f>I31/(G7+G8)</f>
        <v>2570.0130718954247</v>
      </c>
      <c r="Q31" s="24"/>
      <c r="R31" s="61"/>
    </row>
    <row r="32" spans="2:32">
      <c r="H32" s="13" t="s">
        <v>4</v>
      </c>
      <c r="I32" s="62">
        <f>I13-I31</f>
        <v>45073</v>
      </c>
      <c r="J32" s="57">
        <f>I32/(G8+G7)</f>
        <v>1178.3790849673203</v>
      </c>
      <c r="Q32" s="63"/>
      <c r="R32" s="64"/>
      <c r="S32" s="61"/>
      <c r="T32" s="61"/>
    </row>
    <row r="33" spans="3:20">
      <c r="Q33" s="24"/>
      <c r="R33" s="24"/>
      <c r="S33" s="64"/>
      <c r="T33" s="64"/>
    </row>
    <row r="34" spans="3:20">
      <c r="C34" s="13" t="s">
        <v>3</v>
      </c>
      <c r="D34" s="65">
        <f>R21*2</f>
        <v>10</v>
      </c>
      <c r="Q34" s="24"/>
      <c r="R34" s="24"/>
      <c r="S34" s="24"/>
      <c r="T34" s="24"/>
    </row>
    <row r="35" spans="3:20">
      <c r="C35" s="13" t="s">
        <v>2</v>
      </c>
      <c r="D35" s="13">
        <f>(10/2+1)*2</f>
        <v>12</v>
      </c>
      <c r="Q35" s="24"/>
      <c r="R35" s="24"/>
      <c r="S35" s="24"/>
      <c r="T35" s="24"/>
    </row>
    <row r="36" spans="3:20">
      <c r="C36" s="13" t="s">
        <v>1</v>
      </c>
      <c r="D36" s="60">
        <f>D34+D35</f>
        <v>22</v>
      </c>
      <c r="P36" s="24"/>
      <c r="Q36" s="24"/>
      <c r="R36" s="61"/>
      <c r="S36" s="24"/>
    </row>
    <row r="37" spans="3:20">
      <c r="C37" s="13" t="s">
        <v>0</v>
      </c>
      <c r="D37" s="13">
        <f>INT(D36)*3</f>
        <v>66</v>
      </c>
      <c r="P37" s="24"/>
      <c r="Q37" s="24"/>
      <c r="R37" s="61"/>
      <c r="S37" s="24"/>
    </row>
    <row r="38" spans="3:20">
      <c r="P38" s="24"/>
      <c r="Q38" s="24"/>
      <c r="R38" s="61"/>
      <c r="S38" s="24"/>
    </row>
    <row r="39" spans="3:20">
      <c r="R39" s="18"/>
      <c r="S39" s="24"/>
    </row>
    <row r="41" spans="3:20">
      <c r="D41" s="65"/>
    </row>
    <row r="50" spans="3:18">
      <c r="G50" s="107" t="s">
        <v>459</v>
      </c>
      <c r="H50" s="107"/>
      <c r="I50" s="107"/>
      <c r="J50" s="107"/>
      <c r="K50" s="13" t="s">
        <v>460</v>
      </c>
    </row>
    <row r="51" spans="3:18">
      <c r="C51" s="66"/>
      <c r="D51" s="66" t="s">
        <v>159</v>
      </c>
      <c r="E51" s="66" t="s">
        <v>138</v>
      </c>
      <c r="F51" s="66" t="s">
        <v>138</v>
      </c>
      <c r="G51" s="66" t="s">
        <v>158</v>
      </c>
      <c r="H51" s="66" t="s">
        <v>157</v>
      </c>
      <c r="I51" s="66" t="s">
        <v>64</v>
      </c>
      <c r="J51" s="66" t="s">
        <v>156</v>
      </c>
      <c r="K51" s="66" t="s">
        <v>158</v>
      </c>
      <c r="L51" s="66" t="s">
        <v>157</v>
      </c>
      <c r="M51" s="66" t="s">
        <v>64</v>
      </c>
      <c r="N51" s="66" t="s">
        <v>156</v>
      </c>
      <c r="O51" s="66" t="s">
        <v>155</v>
      </c>
      <c r="P51" s="66" t="s">
        <v>154</v>
      </c>
      <c r="Q51" s="66" t="s">
        <v>461</v>
      </c>
      <c r="R51" s="66" t="s">
        <v>462</v>
      </c>
    </row>
    <row r="52" spans="3:18">
      <c r="C52" s="66">
        <v>1</v>
      </c>
      <c r="D52" s="66" t="s">
        <v>153</v>
      </c>
      <c r="E52" s="66" t="s">
        <v>148</v>
      </c>
      <c r="F52" s="66">
        <v>75</v>
      </c>
      <c r="G52" s="66">
        <v>2.5</v>
      </c>
      <c r="H52" s="66">
        <v>8.0239999999999991</v>
      </c>
      <c r="I52" s="66">
        <v>0.25</v>
      </c>
      <c r="J52" s="66">
        <v>0.23599999999999999</v>
      </c>
      <c r="K52" s="13">
        <v>2.52</v>
      </c>
      <c r="L52" s="13">
        <v>8.16</v>
      </c>
      <c r="M52" s="13">
        <f>ROUND(K52/O52,3)</f>
        <v>0.252</v>
      </c>
      <c r="N52" s="13">
        <f>ROUND(L52/P52,3)</f>
        <v>0.24</v>
      </c>
      <c r="O52" s="66">
        <v>10</v>
      </c>
      <c r="P52" s="66">
        <v>34</v>
      </c>
      <c r="Q52" s="13">
        <v>1540</v>
      </c>
      <c r="R52" s="66">
        <v>1280</v>
      </c>
    </row>
    <row r="53" spans="3:18">
      <c r="C53" s="66">
        <v>2</v>
      </c>
      <c r="D53" s="66" t="s">
        <v>152</v>
      </c>
      <c r="E53" s="66" t="s">
        <v>146</v>
      </c>
      <c r="F53" s="66">
        <v>100</v>
      </c>
      <c r="G53" s="66">
        <v>2.5</v>
      </c>
      <c r="H53" s="66">
        <v>8.0239999999999991</v>
      </c>
      <c r="I53" s="66">
        <v>0.25</v>
      </c>
      <c r="J53" s="66">
        <v>0.23599999999999999</v>
      </c>
      <c r="K53" s="13">
        <v>2.52</v>
      </c>
      <c r="L53" s="13">
        <v>8.16</v>
      </c>
      <c r="M53" s="13">
        <f>ROUND(K53/O53,3)</f>
        <v>0.252</v>
      </c>
      <c r="N53" s="13">
        <f t="shared" ref="N53:N55" si="2">ROUND(L53/P53,3)</f>
        <v>0.24</v>
      </c>
      <c r="O53" s="66">
        <v>10</v>
      </c>
      <c r="P53" s="66">
        <v>34</v>
      </c>
      <c r="Q53" s="13">
        <v>1860</v>
      </c>
      <c r="R53" s="66">
        <v>1550</v>
      </c>
    </row>
    <row r="54" spans="3:18">
      <c r="C54" s="66">
        <v>3</v>
      </c>
      <c r="D54" s="66" t="s">
        <v>137</v>
      </c>
      <c r="E54" s="66" t="s">
        <v>144</v>
      </c>
      <c r="F54" s="66">
        <v>150</v>
      </c>
      <c r="G54" s="66">
        <v>2.5</v>
      </c>
      <c r="H54" s="66">
        <v>8.0239999999999991</v>
      </c>
      <c r="I54" s="66">
        <v>0.25</v>
      </c>
      <c r="J54" s="66">
        <v>0.23599999999999999</v>
      </c>
      <c r="K54" s="13">
        <v>2.52</v>
      </c>
      <c r="L54" s="13">
        <v>8.16</v>
      </c>
      <c r="M54" s="13">
        <f>ROUND(K54/O54,3)</f>
        <v>0.252</v>
      </c>
      <c r="N54" s="13">
        <f t="shared" si="2"/>
        <v>0.24</v>
      </c>
      <c r="O54" s="66">
        <v>10</v>
      </c>
      <c r="P54" s="66">
        <v>34</v>
      </c>
      <c r="Q54" s="13">
        <v>2570</v>
      </c>
      <c r="R54" s="66">
        <v>2140</v>
      </c>
    </row>
    <row r="55" spans="3:18">
      <c r="C55" s="66">
        <v>4</v>
      </c>
      <c r="D55" s="66" t="s">
        <v>134</v>
      </c>
      <c r="E55" s="66" t="s">
        <v>143</v>
      </c>
      <c r="F55" s="66">
        <v>200</v>
      </c>
      <c r="G55" s="66">
        <v>2.5</v>
      </c>
      <c r="H55" s="66">
        <v>8.0239999999999991</v>
      </c>
      <c r="I55" s="66">
        <v>0.25</v>
      </c>
      <c r="J55" s="66">
        <v>0.23599999999999999</v>
      </c>
      <c r="K55" s="13">
        <v>2.52</v>
      </c>
      <c r="L55" s="13">
        <v>8.16</v>
      </c>
      <c r="M55" s="13">
        <f>ROUND(K55/O55,3)</f>
        <v>0.252</v>
      </c>
      <c r="N55" s="13">
        <f t="shared" si="2"/>
        <v>0.24</v>
      </c>
      <c r="O55" s="66">
        <v>10</v>
      </c>
      <c r="P55" s="66">
        <v>34</v>
      </c>
      <c r="Q55" s="13">
        <v>3260</v>
      </c>
      <c r="R55" s="66">
        <v>2710</v>
      </c>
    </row>
    <row r="56" spans="3:18">
      <c r="R56" s="66"/>
    </row>
  </sheetData>
  <mergeCells count="31">
    <mergeCell ref="C13:H13"/>
    <mergeCell ref="B7:B13"/>
    <mergeCell ref="B3:J3"/>
    <mergeCell ref="J17:J18"/>
    <mergeCell ref="G17:G18"/>
    <mergeCell ref="D17:E18"/>
    <mergeCell ref="C17:C18"/>
    <mergeCell ref="D6:E6"/>
    <mergeCell ref="D9:E9"/>
    <mergeCell ref="D10:E10"/>
    <mergeCell ref="D11:E11"/>
    <mergeCell ref="D12:E12"/>
    <mergeCell ref="D14:E14"/>
    <mergeCell ref="D15:E15"/>
    <mergeCell ref="D16:E16"/>
    <mergeCell ref="H17:H18"/>
    <mergeCell ref="J19:J20"/>
    <mergeCell ref="G50:J50"/>
    <mergeCell ref="B22:H22"/>
    <mergeCell ref="B23:H23"/>
    <mergeCell ref="B24:H24"/>
    <mergeCell ref="C21:H21"/>
    <mergeCell ref="H19:H20"/>
    <mergeCell ref="D19:E20"/>
    <mergeCell ref="C19:C20"/>
    <mergeCell ref="B14:B21"/>
    <mergeCell ref="F19:F20"/>
    <mergeCell ref="I17:I18"/>
    <mergeCell ref="I19:I20"/>
    <mergeCell ref="G19:G20"/>
    <mergeCell ref="F17:F18"/>
  </mergeCells>
  <phoneticPr fontId="3"/>
  <dataValidations count="1">
    <dataValidation type="list" allowBlank="1" showInputMessage="1" showErrorMessage="1" sqref="S4" xr:uid="{89F3CB96-6008-4196-AEC7-D6995B10B172}">
      <formula1>"1000m2未満,1000m2以上"</formula1>
    </dataValidation>
  </dataValidation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80FAA-8B93-4AA8-9621-3F4BFBD90F33}">
  <sheetPr>
    <tabColor rgb="FF0070C0"/>
    <pageSetUpPr fitToPage="1"/>
  </sheetPr>
  <dimension ref="B1:AF56"/>
  <sheetViews>
    <sheetView zoomScale="85" zoomScaleNormal="85" workbookViewId="0"/>
  </sheetViews>
  <sheetFormatPr defaultRowHeight="13.5"/>
  <cols>
    <col min="1" max="1" width="9" style="13"/>
    <col min="2" max="2" width="5.25" style="13" bestFit="1" customWidth="1"/>
    <col min="3" max="3" width="18.625" style="13" bestFit="1" customWidth="1"/>
    <col min="4" max="4" width="11.75" style="13" customWidth="1"/>
    <col min="5" max="5" width="8.875" style="13" customWidth="1"/>
    <col min="6" max="6" width="9.625" style="13" bestFit="1" customWidth="1"/>
    <col min="7" max="7" width="9" style="13"/>
    <col min="8" max="8" width="10.75" style="13" customWidth="1"/>
    <col min="9" max="9" width="12.625" style="13" customWidth="1"/>
    <col min="10" max="10" width="22.875" style="13" customWidth="1"/>
    <col min="11" max="11" width="10.375" style="13" bestFit="1" customWidth="1"/>
    <col min="12" max="12" width="9" style="13"/>
    <col min="13" max="13" width="12.875" style="13" customWidth="1"/>
    <col min="14" max="14" width="11.5" style="13" customWidth="1"/>
    <col min="15" max="15" width="9" style="13"/>
    <col min="16" max="16" width="11.375" style="13" customWidth="1"/>
    <col min="17" max="19" width="9" style="13"/>
    <col min="20" max="20" width="9.125" style="13" bestFit="1" customWidth="1"/>
    <col min="21" max="21" width="9" style="13"/>
    <col min="22" max="22" width="10.375" style="13" customWidth="1"/>
    <col min="23" max="16384" width="9" style="13"/>
  </cols>
  <sheetData>
    <row r="1" spans="2:23">
      <c r="I1" s="14"/>
    </row>
    <row r="3" spans="2:23" ht="34.5" customHeight="1">
      <c r="B3" s="130" t="s">
        <v>80</v>
      </c>
      <c r="C3" s="130"/>
      <c r="D3" s="130"/>
      <c r="E3" s="130"/>
      <c r="F3" s="130"/>
      <c r="G3" s="130"/>
      <c r="H3" s="130"/>
      <c r="I3" s="130"/>
      <c r="J3" s="131"/>
    </row>
    <row r="4" spans="2:23" ht="20.100000000000001" customHeight="1">
      <c r="B4" s="15"/>
      <c r="C4" s="15"/>
      <c r="D4" s="15"/>
      <c r="E4" s="15"/>
      <c r="F4" s="15"/>
      <c r="G4" s="15"/>
      <c r="H4" s="15"/>
      <c r="I4" s="15"/>
      <c r="M4" s="18"/>
      <c r="N4" s="18"/>
    </row>
    <row r="5" spans="2:23" ht="20.100000000000001" customHeight="1" thickBot="1">
      <c r="B5" s="56" t="s">
        <v>468</v>
      </c>
      <c r="C5" s="16"/>
      <c r="D5" s="16"/>
      <c r="E5" s="16"/>
      <c r="F5" s="16"/>
      <c r="G5" s="16"/>
      <c r="H5" s="16"/>
      <c r="I5" s="16"/>
      <c r="J5" s="17" t="s">
        <v>79</v>
      </c>
      <c r="N5" s="14" t="s">
        <v>69</v>
      </c>
      <c r="O5" s="23">
        <v>0.6</v>
      </c>
      <c r="P5" s="13" t="s">
        <v>54</v>
      </c>
      <c r="S5" s="24"/>
      <c r="T5" s="24"/>
      <c r="U5" s="24"/>
    </row>
    <row r="6" spans="2:23" ht="20.100000000000001" customHeight="1" thickBot="1">
      <c r="B6" s="20" t="s">
        <v>77</v>
      </c>
      <c r="C6" s="21" t="s">
        <v>76</v>
      </c>
      <c r="D6" s="134" t="s">
        <v>75</v>
      </c>
      <c r="E6" s="135"/>
      <c r="F6" s="21" t="s">
        <v>74</v>
      </c>
      <c r="G6" s="21" t="s">
        <v>73</v>
      </c>
      <c r="H6" s="21" t="s">
        <v>72</v>
      </c>
      <c r="I6" s="21" t="s">
        <v>71</v>
      </c>
      <c r="J6" s="22" t="s">
        <v>70</v>
      </c>
      <c r="N6" s="14" t="s">
        <v>66</v>
      </c>
      <c r="O6" s="82" t="str">
        <f>+VLOOKUP(P6,'EC445_H=600'!C52:R55,2)</f>
        <v>EC200-445</v>
      </c>
      <c r="P6" s="56">
        <v>4</v>
      </c>
      <c r="Q6" s="24" t="s">
        <v>65</v>
      </c>
      <c r="R6" s="103">
        <f ca="1">'R7年3月労務単価'!A4</f>
        <v>30400</v>
      </c>
      <c r="S6" s="24"/>
    </row>
    <row r="7" spans="2:23" ht="20.100000000000001" customHeight="1" thickTop="1">
      <c r="B7" s="129" t="s">
        <v>68</v>
      </c>
      <c r="C7" s="25" t="s">
        <v>67</v>
      </c>
      <c r="D7" s="83" t="str">
        <f>+VLOOKUP(P6,'EC445_H=600'!$C$52:$Q$55,2)</f>
        <v>EC200-445</v>
      </c>
      <c r="E7" s="98">
        <f>R18*1000</f>
        <v>600.00000000000011</v>
      </c>
      <c r="F7" s="26" t="s">
        <v>56</v>
      </c>
      <c r="G7" s="27">
        <f>ROUND(O9*R21*10*O10*1.02,3)</f>
        <v>47.813000000000002</v>
      </c>
      <c r="H7" s="28">
        <f>VLOOKUP(P6,'EC445_H=600'!$C$52:$Q$55,15)</f>
        <v>2680</v>
      </c>
      <c r="I7" s="29">
        <f t="shared" ref="I7:I12" si="0">ROUND(G7*H7,0)</f>
        <v>128139</v>
      </c>
      <c r="J7" s="30" t="s">
        <v>454</v>
      </c>
      <c r="N7" s="14"/>
      <c r="O7" s="82"/>
      <c r="Q7" s="24" t="s">
        <v>63</v>
      </c>
      <c r="R7" s="103">
        <f ca="1">'R7年3月労務単価'!A5</f>
        <v>25400</v>
      </c>
      <c r="S7" s="24"/>
    </row>
    <row r="8" spans="2:23" ht="20.100000000000001" customHeight="1">
      <c r="B8" s="123"/>
      <c r="C8" s="25"/>
      <c r="D8" s="81"/>
      <c r="E8" s="80"/>
      <c r="F8" s="26"/>
      <c r="G8" s="27"/>
      <c r="H8" s="28"/>
      <c r="I8" s="29"/>
      <c r="J8" s="30"/>
      <c r="L8" s="33"/>
      <c r="N8" s="14"/>
      <c r="O8" s="82"/>
      <c r="Q8" s="24"/>
      <c r="R8" s="10"/>
      <c r="S8" s="24"/>
    </row>
    <row r="9" spans="2:23" ht="20.100000000000001" customHeight="1">
      <c r="B9" s="123"/>
      <c r="C9" s="25" t="s">
        <v>62</v>
      </c>
      <c r="D9" s="136" t="s">
        <v>449</v>
      </c>
      <c r="E9" s="137"/>
      <c r="F9" s="26" t="s">
        <v>61</v>
      </c>
      <c r="G9" s="27">
        <f>(R21)*O10</f>
        <v>15</v>
      </c>
      <c r="H9" s="28">
        <f>'EC356_H=500'!H9</f>
        <v>23</v>
      </c>
      <c r="I9" s="32">
        <f t="shared" si="0"/>
        <v>345</v>
      </c>
      <c r="J9" s="30"/>
      <c r="N9" s="14" t="s">
        <v>64</v>
      </c>
      <c r="O9" s="14">
        <f>+VLOOKUP(P6,'EC445_H=600'!C52:Q55,7)</f>
        <v>0.3125</v>
      </c>
      <c r="P9" s="13" t="s">
        <v>54</v>
      </c>
      <c r="Q9" s="13">
        <f>+VLOOKUP(P6,C52:Q55,11)</f>
        <v>0.315</v>
      </c>
      <c r="R9" s="13" t="s">
        <v>54</v>
      </c>
      <c r="S9" s="24"/>
    </row>
    <row r="10" spans="2:23" ht="20.100000000000001" customHeight="1">
      <c r="B10" s="123"/>
      <c r="C10" s="34" t="s">
        <v>58</v>
      </c>
      <c r="D10" s="136" t="s">
        <v>57</v>
      </c>
      <c r="E10" s="137"/>
      <c r="F10" s="35" t="s">
        <v>56</v>
      </c>
      <c r="G10" s="36">
        <f>ROUND(O27*10*1.2,1)</f>
        <v>54</v>
      </c>
      <c r="H10" s="37">
        <v>440</v>
      </c>
      <c r="I10" s="32">
        <f t="shared" si="0"/>
        <v>23760</v>
      </c>
      <c r="J10" s="38" t="s">
        <v>452</v>
      </c>
      <c r="L10" s="39"/>
      <c r="N10" s="14" t="s">
        <v>60</v>
      </c>
      <c r="O10" s="31">
        <v>3</v>
      </c>
      <c r="P10" s="13" t="s">
        <v>59</v>
      </c>
      <c r="S10" s="24"/>
    </row>
    <row r="11" spans="2:23" ht="20.100000000000001" customHeight="1">
      <c r="B11" s="123"/>
      <c r="C11" s="34" t="s">
        <v>53</v>
      </c>
      <c r="D11" s="136" t="s">
        <v>52</v>
      </c>
      <c r="E11" s="137"/>
      <c r="F11" s="35" t="s">
        <v>51</v>
      </c>
      <c r="G11" s="36">
        <v>200</v>
      </c>
      <c r="H11" s="37">
        <v>80</v>
      </c>
      <c r="I11" s="32">
        <f t="shared" si="0"/>
        <v>16000</v>
      </c>
      <c r="J11" s="38" t="s">
        <v>453</v>
      </c>
      <c r="N11" s="14" t="s">
        <v>55</v>
      </c>
      <c r="O11" s="102">
        <f>VLOOKUP(P6,C52:Q55,4)/1000</f>
        <v>0.2</v>
      </c>
      <c r="P11" s="13" t="s">
        <v>54</v>
      </c>
      <c r="T11" s="24"/>
      <c r="U11" s="24"/>
    </row>
    <row r="12" spans="2:23" ht="20.100000000000001" customHeight="1">
      <c r="B12" s="123"/>
      <c r="C12" s="34" t="s">
        <v>48</v>
      </c>
      <c r="D12" s="136" t="s">
        <v>47</v>
      </c>
      <c r="E12" s="137"/>
      <c r="F12" s="35" t="s">
        <v>21</v>
      </c>
      <c r="G12" s="36">
        <f>ROUND(O28*10*1.2,1)</f>
        <v>10.8</v>
      </c>
      <c r="H12" s="37">
        <f>'R7年4月砕石'!B3</f>
        <v>1350</v>
      </c>
      <c r="I12" s="32">
        <f t="shared" si="0"/>
        <v>14580</v>
      </c>
      <c r="J12" s="38" t="s">
        <v>451</v>
      </c>
      <c r="K12" s="13" t="s">
        <v>447</v>
      </c>
      <c r="N12" s="18" t="s">
        <v>50</v>
      </c>
      <c r="O12" s="19">
        <v>0.2</v>
      </c>
      <c r="P12" s="24" t="s">
        <v>49</v>
      </c>
    </row>
    <row r="13" spans="2:23" ht="20.100000000000001" customHeight="1" thickBot="1">
      <c r="B13" s="124"/>
      <c r="C13" s="111" t="s">
        <v>46</v>
      </c>
      <c r="D13" s="112"/>
      <c r="E13" s="112"/>
      <c r="F13" s="112"/>
      <c r="G13" s="112"/>
      <c r="H13" s="113"/>
      <c r="I13" s="40">
        <f>SUM(I7:I12)</f>
        <v>182824</v>
      </c>
      <c r="J13" s="41"/>
    </row>
    <row r="14" spans="2:23" ht="20.100000000000001" customHeight="1">
      <c r="B14" s="122" t="s">
        <v>44</v>
      </c>
      <c r="C14" s="96" t="s">
        <v>43</v>
      </c>
      <c r="D14" s="142" t="s">
        <v>42</v>
      </c>
      <c r="E14" s="143"/>
      <c r="F14" s="42" t="s">
        <v>32</v>
      </c>
      <c r="G14" s="43">
        <f>ROUND((G7+G8)*0.002,2)</f>
        <v>0.1</v>
      </c>
      <c r="H14" s="44">
        <f ca="1">R6</f>
        <v>30400</v>
      </c>
      <c r="I14" s="45">
        <f t="shared" ref="I14:I17" ca="1" si="1">ROUND(G14*H14,0)</f>
        <v>3040</v>
      </c>
      <c r="J14" s="46" t="s">
        <v>41</v>
      </c>
      <c r="V14" s="68"/>
      <c r="W14" s="67"/>
    </row>
    <row r="15" spans="2:23" ht="20.100000000000001" customHeight="1">
      <c r="B15" s="123"/>
      <c r="C15" s="97"/>
      <c r="D15" s="136" t="s">
        <v>33</v>
      </c>
      <c r="E15" s="137"/>
      <c r="F15" s="35" t="s">
        <v>32</v>
      </c>
      <c r="G15" s="48">
        <f>ROUND((G7+G8)*0.016,2)</f>
        <v>0.77</v>
      </c>
      <c r="H15" s="37">
        <f ca="1">R7</f>
        <v>25400</v>
      </c>
      <c r="I15" s="32">
        <f t="shared" ca="1" si="1"/>
        <v>19558</v>
      </c>
      <c r="J15" s="38" t="s">
        <v>458</v>
      </c>
      <c r="N15" s="79" t="s">
        <v>45</v>
      </c>
      <c r="O15" s="67"/>
      <c r="P15" s="67"/>
      <c r="Q15" s="67"/>
      <c r="R15" s="67"/>
      <c r="V15" s="68"/>
      <c r="W15" s="67"/>
    </row>
    <row r="16" spans="2:23" ht="20.100000000000001" customHeight="1">
      <c r="B16" s="123"/>
      <c r="C16" s="47" t="s">
        <v>37</v>
      </c>
      <c r="D16" s="136" t="s">
        <v>33</v>
      </c>
      <c r="E16" s="137"/>
      <c r="F16" s="35" t="s">
        <v>32</v>
      </c>
      <c r="G16" s="48">
        <f>ROUND(G10*0.004,2)</f>
        <v>0.22</v>
      </c>
      <c r="H16" s="37">
        <f ca="1">R7</f>
        <v>25400</v>
      </c>
      <c r="I16" s="32">
        <f t="shared" ca="1" si="1"/>
        <v>5588</v>
      </c>
      <c r="J16" s="38" t="s">
        <v>36</v>
      </c>
      <c r="N16" s="67" t="s">
        <v>40</v>
      </c>
      <c r="O16" s="67"/>
      <c r="P16" s="67"/>
      <c r="Q16" s="67"/>
      <c r="R16" s="78" t="str">
        <f>O6</f>
        <v>EC200-445</v>
      </c>
      <c r="S16" s="67"/>
      <c r="T16" s="67"/>
      <c r="U16" s="68"/>
      <c r="V16" s="68"/>
      <c r="W16" s="67"/>
    </row>
    <row r="17" spans="2:32" ht="20.100000000000001" customHeight="1">
      <c r="B17" s="123"/>
      <c r="C17" s="144" t="s">
        <v>29</v>
      </c>
      <c r="D17" s="145"/>
      <c r="E17" s="146"/>
      <c r="F17" s="125" t="s">
        <v>21</v>
      </c>
      <c r="G17" s="128">
        <f>ROUND(R22*R18*10,1)</f>
        <v>9.4</v>
      </c>
      <c r="H17" s="114">
        <f>'EC356_H=500'!H17</f>
        <v>324.32379999999995</v>
      </c>
      <c r="I17" s="127">
        <f t="shared" si="1"/>
        <v>3049</v>
      </c>
      <c r="J17" s="132" t="s">
        <v>470</v>
      </c>
      <c r="N17" s="67" t="s">
        <v>39</v>
      </c>
      <c r="O17" s="67"/>
      <c r="P17" s="67"/>
      <c r="Q17" s="70" t="s">
        <v>38</v>
      </c>
      <c r="R17" s="76">
        <f>O5</f>
        <v>0.6</v>
      </c>
      <c r="S17" s="67"/>
      <c r="U17" s="77"/>
      <c r="V17" s="68"/>
      <c r="W17" s="67"/>
    </row>
    <row r="18" spans="2:32" ht="20.100000000000001" customHeight="1">
      <c r="B18" s="123"/>
      <c r="C18" s="115"/>
      <c r="D18" s="147"/>
      <c r="E18" s="148"/>
      <c r="F18" s="115"/>
      <c r="G18" s="115"/>
      <c r="H18" s="115"/>
      <c r="I18" s="115"/>
      <c r="J18" s="133"/>
      <c r="N18" s="67" t="s">
        <v>35</v>
      </c>
      <c r="O18" s="67"/>
      <c r="P18" s="67"/>
      <c r="Q18" s="70" t="s">
        <v>34</v>
      </c>
      <c r="R18" s="76">
        <f>O11*O10</f>
        <v>0.60000000000000009</v>
      </c>
      <c r="S18" s="67" t="s">
        <v>22</v>
      </c>
      <c r="U18" s="75"/>
      <c r="V18" s="68"/>
      <c r="W18" s="67"/>
      <c r="X18" s="67"/>
      <c r="Y18" s="67"/>
      <c r="Z18" s="67"/>
      <c r="AA18" s="67"/>
      <c r="AB18" s="67"/>
      <c r="AC18" s="67"/>
      <c r="AD18" s="67"/>
      <c r="AE18" s="67"/>
      <c r="AF18" s="67"/>
    </row>
    <row r="19" spans="2:32" ht="20.100000000000001" customHeight="1">
      <c r="B19" s="123"/>
      <c r="C19" s="144" t="s">
        <v>25</v>
      </c>
      <c r="D19" s="145" t="s">
        <v>24</v>
      </c>
      <c r="E19" s="146"/>
      <c r="F19" s="125" t="s">
        <v>21</v>
      </c>
      <c r="G19" s="128">
        <f>G17</f>
        <v>9.4</v>
      </c>
      <c r="H19" s="114">
        <f>'EC356_H=500'!H19</f>
        <v>1077.0391999999999</v>
      </c>
      <c r="I19" s="127">
        <f>ROUND(G19*H19,0)</f>
        <v>10124</v>
      </c>
      <c r="J19" s="105" t="s">
        <v>471</v>
      </c>
      <c r="N19" s="67" t="s">
        <v>31</v>
      </c>
      <c r="O19" s="67"/>
      <c r="P19" s="67"/>
      <c r="Q19" s="70" t="s">
        <v>30</v>
      </c>
      <c r="R19" s="74">
        <f>ROUND(R17+2*R18*TAN((35)*PI()/180),3)</f>
        <v>1.44</v>
      </c>
      <c r="S19" s="67" t="s">
        <v>22</v>
      </c>
      <c r="U19" s="68"/>
      <c r="V19" s="68"/>
      <c r="W19" s="67"/>
      <c r="AB19" s="67"/>
      <c r="AC19" s="67"/>
      <c r="AD19" s="67"/>
      <c r="AE19" s="67"/>
    </row>
    <row r="20" spans="2:32" ht="20.100000000000001" customHeight="1">
      <c r="B20" s="123"/>
      <c r="C20" s="115"/>
      <c r="D20" s="147"/>
      <c r="E20" s="148"/>
      <c r="F20" s="115"/>
      <c r="G20" s="115"/>
      <c r="H20" s="115"/>
      <c r="I20" s="115"/>
      <c r="J20" s="106"/>
      <c r="N20" s="67" t="s">
        <v>28</v>
      </c>
      <c r="O20" s="67"/>
      <c r="P20" s="67"/>
      <c r="Q20" s="67"/>
      <c r="R20" s="95">
        <f>O9</f>
        <v>0.3125</v>
      </c>
      <c r="S20" s="67" t="s">
        <v>22</v>
      </c>
      <c r="U20" s="68"/>
      <c r="V20" s="68"/>
      <c r="W20" s="67"/>
      <c r="AB20" s="67"/>
      <c r="AC20" s="67"/>
      <c r="AD20" s="67"/>
      <c r="AE20" s="67"/>
    </row>
    <row r="21" spans="2:32" ht="20.100000000000001" customHeight="1" thickBot="1">
      <c r="B21" s="124"/>
      <c r="C21" s="111" t="s">
        <v>20</v>
      </c>
      <c r="D21" s="112"/>
      <c r="E21" s="112"/>
      <c r="F21" s="112"/>
      <c r="G21" s="112"/>
      <c r="H21" s="113"/>
      <c r="I21" s="49">
        <f ca="1">SUM(I14:I20)</f>
        <v>41359</v>
      </c>
      <c r="J21" s="50"/>
      <c r="N21" s="67" t="s">
        <v>27</v>
      </c>
      <c r="O21" s="67"/>
      <c r="P21" s="67"/>
      <c r="Q21" s="67"/>
      <c r="R21" s="72">
        <f>ROUNDUP(R19/R20,0)</f>
        <v>5</v>
      </c>
      <c r="S21" s="67" t="s">
        <v>26</v>
      </c>
      <c r="U21" s="71"/>
      <c r="AB21" s="67"/>
      <c r="AC21" s="67"/>
      <c r="AD21" s="67"/>
      <c r="AE21" s="67"/>
    </row>
    <row r="22" spans="2:32" ht="20.100000000000001" customHeight="1" thickBot="1">
      <c r="B22" s="108" t="s">
        <v>19</v>
      </c>
      <c r="C22" s="109"/>
      <c r="D22" s="109"/>
      <c r="E22" s="109"/>
      <c r="F22" s="109"/>
      <c r="G22" s="109"/>
      <c r="H22" s="110"/>
      <c r="I22" s="51">
        <f ca="1">I13+I21</f>
        <v>224183</v>
      </c>
      <c r="J22" s="52" t="s">
        <v>18</v>
      </c>
      <c r="K22" s="13">
        <f>R22*10</f>
        <v>15.625</v>
      </c>
      <c r="N22" s="67" t="s">
        <v>23</v>
      </c>
      <c r="O22" s="67"/>
      <c r="P22" s="67"/>
      <c r="Q22" s="70" t="s">
        <v>139</v>
      </c>
      <c r="R22" s="69">
        <f>R20*R21</f>
        <v>1.5625</v>
      </c>
      <c r="S22" s="67" t="s">
        <v>22</v>
      </c>
      <c r="U22" s="68"/>
      <c r="AB22" s="67"/>
      <c r="AC22" s="67"/>
      <c r="AD22" s="67"/>
      <c r="AE22" s="67"/>
    </row>
    <row r="23" spans="2:32" ht="20.100000000000001" customHeight="1" thickBot="1">
      <c r="B23" s="108" t="s">
        <v>16</v>
      </c>
      <c r="C23" s="109"/>
      <c r="D23" s="109"/>
      <c r="E23" s="109"/>
      <c r="F23" s="109"/>
      <c r="G23" s="109"/>
      <c r="H23" s="110"/>
      <c r="I23" s="54">
        <f ca="1">I22/K22</f>
        <v>14347.712</v>
      </c>
      <c r="J23" s="99">
        <f>K22</f>
        <v>15.625</v>
      </c>
      <c r="Q23" s="67" t="s">
        <v>140</v>
      </c>
      <c r="R23" s="14" t="str">
        <f>IF(R22&gt;=R19,"OK","NG")</f>
        <v>OK</v>
      </c>
      <c r="S23" s="67"/>
      <c r="U23" s="67"/>
      <c r="AB23" s="67"/>
      <c r="AC23" s="67"/>
      <c r="AD23" s="67"/>
      <c r="AE23" s="67"/>
    </row>
    <row r="24" spans="2:32" ht="20.100000000000001" customHeight="1" thickBot="1">
      <c r="B24" s="108" t="s">
        <v>14</v>
      </c>
      <c r="C24" s="109"/>
      <c r="D24" s="109"/>
      <c r="E24" s="109"/>
      <c r="F24" s="109"/>
      <c r="G24" s="109"/>
      <c r="H24" s="110"/>
      <c r="I24" s="54">
        <f ca="1">I23*R22</f>
        <v>22418.3</v>
      </c>
      <c r="J24" s="100">
        <f>R22</f>
        <v>1.5625</v>
      </c>
      <c r="L24" s="55"/>
      <c r="AB24" s="67"/>
      <c r="AC24" s="67"/>
      <c r="AD24" s="67"/>
      <c r="AE24" s="67"/>
    </row>
    <row r="25" spans="2:32" ht="19.5" customHeight="1">
      <c r="N25" s="53" t="s">
        <v>17</v>
      </c>
      <c r="AB25" s="67"/>
      <c r="AC25" s="67"/>
      <c r="AD25" s="67"/>
      <c r="AE25" s="67"/>
      <c r="AF25" s="67"/>
    </row>
    <row r="26" spans="2:32" ht="19.5" customHeight="1">
      <c r="N26" s="13" t="s">
        <v>15</v>
      </c>
      <c r="O26" s="13">
        <f>ROUND(O11*R22,1)</f>
        <v>0.3</v>
      </c>
      <c r="P26" s="13" t="s">
        <v>12</v>
      </c>
      <c r="AB26" s="67"/>
      <c r="AC26" s="67"/>
      <c r="AD26" s="67"/>
      <c r="AE26" s="67"/>
      <c r="AF26" s="67"/>
    </row>
    <row r="27" spans="2:32" ht="19.5" customHeight="1">
      <c r="N27" s="13" t="s">
        <v>13</v>
      </c>
      <c r="O27" s="13">
        <f>ROUND((R22+R18+0.1)*2,1)</f>
        <v>4.5</v>
      </c>
      <c r="P27" s="13" t="s">
        <v>12</v>
      </c>
    </row>
    <row r="28" spans="2:32">
      <c r="H28" s="56" t="s">
        <v>9</v>
      </c>
      <c r="I28" s="57">
        <f>I13/G7</f>
        <v>3823.7299479221128</v>
      </c>
      <c r="N28" s="13" t="s">
        <v>11</v>
      </c>
      <c r="O28" s="13">
        <f>ROUND(R22*R18,1)</f>
        <v>0.9</v>
      </c>
      <c r="P28" s="13" t="s">
        <v>10</v>
      </c>
    </row>
    <row r="29" spans="2:32">
      <c r="H29" s="58" t="s">
        <v>7</v>
      </c>
      <c r="I29" s="59">
        <f ca="1">I21/G7</f>
        <v>865.0157906845418</v>
      </c>
      <c r="L29" s="60"/>
      <c r="N29" s="13" t="s">
        <v>8</v>
      </c>
    </row>
    <row r="31" spans="2:32">
      <c r="G31" s="13" t="s">
        <v>6</v>
      </c>
      <c r="H31" s="13" t="s">
        <v>5</v>
      </c>
      <c r="I31" s="62">
        <f>I7</f>
        <v>128139</v>
      </c>
      <c r="J31" s="57">
        <f>I31/(G7)</f>
        <v>2680.0033463702339</v>
      </c>
      <c r="Q31" s="24"/>
      <c r="R31" s="61"/>
    </row>
    <row r="32" spans="2:32">
      <c r="H32" s="13" t="s">
        <v>4</v>
      </c>
      <c r="I32" s="62">
        <f>I13-I31</f>
        <v>54685</v>
      </c>
      <c r="J32" s="57">
        <f>I32/G7</f>
        <v>1143.7266015518792</v>
      </c>
      <c r="Q32" s="63"/>
      <c r="R32" s="64"/>
      <c r="S32" s="61"/>
      <c r="T32" s="61"/>
    </row>
    <row r="33" spans="3:20">
      <c r="Q33" s="24"/>
      <c r="R33" s="24"/>
      <c r="S33" s="64"/>
      <c r="T33" s="64"/>
    </row>
    <row r="34" spans="3:20">
      <c r="C34" s="13" t="s">
        <v>3</v>
      </c>
      <c r="D34" s="65">
        <f>R21*2</f>
        <v>10</v>
      </c>
      <c r="Q34" s="24"/>
      <c r="R34" s="24"/>
      <c r="S34" s="24"/>
      <c r="T34" s="24"/>
    </row>
    <row r="35" spans="3:20">
      <c r="C35" s="13" t="s">
        <v>2</v>
      </c>
      <c r="D35" s="13">
        <f>(10/2+1)*2</f>
        <v>12</v>
      </c>
      <c r="Q35" s="24"/>
      <c r="R35" s="24"/>
      <c r="S35" s="24"/>
      <c r="T35" s="24"/>
    </row>
    <row r="36" spans="3:20">
      <c r="C36" s="13" t="s">
        <v>1</v>
      </c>
      <c r="D36" s="60">
        <f>D34+D35</f>
        <v>22</v>
      </c>
      <c r="P36" s="24"/>
      <c r="Q36" s="24"/>
      <c r="R36" s="61"/>
      <c r="S36" s="24"/>
    </row>
    <row r="37" spans="3:20">
      <c r="C37" s="13" t="s">
        <v>0</v>
      </c>
      <c r="D37" s="13">
        <f>INT(D36)*3</f>
        <v>66</v>
      </c>
      <c r="P37" s="24"/>
      <c r="Q37" s="24"/>
      <c r="R37" s="61"/>
      <c r="S37" s="24"/>
    </row>
    <row r="38" spans="3:20">
      <c r="P38" s="24"/>
      <c r="Q38" s="24"/>
      <c r="R38" s="61"/>
      <c r="S38" s="24"/>
    </row>
    <row r="39" spans="3:20">
      <c r="R39" s="18"/>
      <c r="S39" s="24"/>
    </row>
    <row r="41" spans="3:20">
      <c r="D41" s="65"/>
    </row>
    <row r="50" spans="3:18">
      <c r="G50" s="107" t="s">
        <v>459</v>
      </c>
      <c r="H50" s="107"/>
      <c r="I50" s="107"/>
      <c r="J50" s="107"/>
      <c r="K50" s="13" t="s">
        <v>460</v>
      </c>
    </row>
    <row r="51" spans="3:18">
      <c r="C51" s="66"/>
      <c r="D51" s="66" t="s">
        <v>159</v>
      </c>
      <c r="E51" s="66" t="s">
        <v>138</v>
      </c>
      <c r="F51" s="66" t="s">
        <v>138</v>
      </c>
      <c r="G51" s="66" t="s">
        <v>158</v>
      </c>
      <c r="H51" s="66" t="s">
        <v>157</v>
      </c>
      <c r="I51" s="66" t="s">
        <v>64</v>
      </c>
      <c r="J51" s="66" t="s">
        <v>156</v>
      </c>
      <c r="K51" s="66" t="s">
        <v>158</v>
      </c>
      <c r="L51" s="66" t="s">
        <v>157</v>
      </c>
      <c r="M51" s="66" t="s">
        <v>64</v>
      </c>
      <c r="N51" s="66" t="s">
        <v>156</v>
      </c>
      <c r="O51" s="66" t="s">
        <v>155</v>
      </c>
      <c r="P51" s="66" t="s">
        <v>154</v>
      </c>
      <c r="Q51" s="66" t="s">
        <v>461</v>
      </c>
      <c r="R51" s="66" t="s">
        <v>462</v>
      </c>
    </row>
    <row r="52" spans="3:18">
      <c r="C52" s="66">
        <v>1</v>
      </c>
      <c r="D52" s="66" t="s">
        <v>151</v>
      </c>
      <c r="E52" s="66" t="s">
        <v>148</v>
      </c>
      <c r="F52" s="66">
        <v>75</v>
      </c>
      <c r="G52" s="66">
        <v>2.5</v>
      </c>
      <c r="H52" s="66">
        <v>8.0239999999999991</v>
      </c>
      <c r="I52" s="66">
        <v>0.3125</v>
      </c>
      <c r="J52" s="66">
        <v>0.29599999999999999</v>
      </c>
      <c r="K52" s="13">
        <v>2.52</v>
      </c>
      <c r="L52" s="13">
        <v>10.199999999999999</v>
      </c>
      <c r="M52" s="13">
        <f t="shared" ref="M52:N55" si="2">ROUND(K52/O52,3)</f>
        <v>0.315</v>
      </c>
      <c r="N52" s="13">
        <f t="shared" si="2"/>
        <v>0.3</v>
      </c>
      <c r="O52" s="66">
        <v>8</v>
      </c>
      <c r="P52" s="66">
        <v>34</v>
      </c>
      <c r="Q52" s="13">
        <v>1300</v>
      </c>
      <c r="R52" s="66">
        <v>1080</v>
      </c>
    </row>
    <row r="53" spans="3:18">
      <c r="C53" s="66">
        <v>2</v>
      </c>
      <c r="D53" s="66" t="s">
        <v>150</v>
      </c>
      <c r="E53" s="66" t="s">
        <v>146</v>
      </c>
      <c r="F53" s="66">
        <v>100</v>
      </c>
      <c r="G53" s="66">
        <v>2.5</v>
      </c>
      <c r="H53" s="66">
        <v>10.064</v>
      </c>
      <c r="I53" s="66">
        <v>0.3125</v>
      </c>
      <c r="J53" s="66">
        <v>0.29599999999999999</v>
      </c>
      <c r="K53" s="13">
        <v>2.52</v>
      </c>
      <c r="L53" s="13">
        <v>10.199999999999999</v>
      </c>
      <c r="M53" s="13">
        <f t="shared" si="2"/>
        <v>0.315</v>
      </c>
      <c r="N53" s="13">
        <f t="shared" si="2"/>
        <v>0.3</v>
      </c>
      <c r="O53" s="66">
        <v>8</v>
      </c>
      <c r="P53" s="66">
        <v>34</v>
      </c>
      <c r="Q53" s="13">
        <v>1590</v>
      </c>
      <c r="R53" s="66">
        <v>1320</v>
      </c>
    </row>
    <row r="54" spans="3:18">
      <c r="C54" s="66">
        <v>3</v>
      </c>
      <c r="D54" s="66" t="s">
        <v>133</v>
      </c>
      <c r="E54" s="66" t="s">
        <v>144</v>
      </c>
      <c r="F54" s="66">
        <v>150</v>
      </c>
      <c r="G54" s="66">
        <v>2.5</v>
      </c>
      <c r="H54" s="66">
        <v>10.064</v>
      </c>
      <c r="I54" s="66">
        <v>0.3125</v>
      </c>
      <c r="J54" s="66">
        <v>0.29599999999999999</v>
      </c>
      <c r="K54" s="13">
        <v>2.52</v>
      </c>
      <c r="L54" s="13">
        <v>10.199999999999999</v>
      </c>
      <c r="M54" s="13">
        <f t="shared" si="2"/>
        <v>0.315</v>
      </c>
      <c r="N54" s="13">
        <f t="shared" si="2"/>
        <v>0.3</v>
      </c>
      <c r="O54" s="66">
        <v>8</v>
      </c>
      <c r="P54" s="66">
        <v>34</v>
      </c>
      <c r="Q54" s="13">
        <v>2120</v>
      </c>
      <c r="R54" s="66">
        <v>1760</v>
      </c>
    </row>
    <row r="55" spans="3:18">
      <c r="C55" s="66">
        <v>4</v>
      </c>
      <c r="D55" s="66" t="s">
        <v>136</v>
      </c>
      <c r="E55" s="66" t="s">
        <v>143</v>
      </c>
      <c r="F55" s="66">
        <v>200</v>
      </c>
      <c r="G55" s="66">
        <v>2.5</v>
      </c>
      <c r="H55" s="66">
        <v>10.064</v>
      </c>
      <c r="I55" s="66">
        <v>0.3125</v>
      </c>
      <c r="J55" s="66">
        <v>0.29599999999999999</v>
      </c>
      <c r="K55" s="13">
        <v>2.52</v>
      </c>
      <c r="L55" s="13">
        <v>10.199999999999999</v>
      </c>
      <c r="M55" s="13">
        <f t="shared" si="2"/>
        <v>0.315</v>
      </c>
      <c r="N55" s="13">
        <f t="shared" si="2"/>
        <v>0.3</v>
      </c>
      <c r="O55" s="66">
        <v>8</v>
      </c>
      <c r="P55" s="66">
        <v>34</v>
      </c>
      <c r="Q55" s="13">
        <v>2680</v>
      </c>
      <c r="R55" s="66">
        <v>2230</v>
      </c>
    </row>
    <row r="56" spans="3:18">
      <c r="R56" s="66"/>
    </row>
  </sheetData>
  <mergeCells count="31">
    <mergeCell ref="B3:J3"/>
    <mergeCell ref="G17:G18"/>
    <mergeCell ref="H17:H18"/>
    <mergeCell ref="I17:I18"/>
    <mergeCell ref="J17:J18"/>
    <mergeCell ref="D6:E6"/>
    <mergeCell ref="D9:E9"/>
    <mergeCell ref="D10:E10"/>
    <mergeCell ref="D11:E11"/>
    <mergeCell ref="D12:E12"/>
    <mergeCell ref="B14:B21"/>
    <mergeCell ref="I19:I20"/>
    <mergeCell ref="J19:J20"/>
    <mergeCell ref="C19:C20"/>
    <mergeCell ref="H19:H20"/>
    <mergeCell ref="G50:J50"/>
    <mergeCell ref="B22:H22"/>
    <mergeCell ref="B23:H23"/>
    <mergeCell ref="B24:H24"/>
    <mergeCell ref="C13:H13"/>
    <mergeCell ref="B7:B13"/>
    <mergeCell ref="D14:E14"/>
    <mergeCell ref="D15:E15"/>
    <mergeCell ref="D16:E16"/>
    <mergeCell ref="C21:H21"/>
    <mergeCell ref="C17:C18"/>
    <mergeCell ref="D17:E18"/>
    <mergeCell ref="F17:F18"/>
    <mergeCell ref="D19:E20"/>
    <mergeCell ref="F19:F20"/>
    <mergeCell ref="G19:G20"/>
  </mergeCells>
  <phoneticPr fontId="3"/>
  <pageMargins left="0.7" right="0.7" top="0.75" bottom="0.75" header="0.3" footer="0.3"/>
  <pageSetup paperSize="9"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1ACC3-BF7B-423E-ADEA-C7EE590576BA}">
  <sheetPr>
    <tabColor rgb="FF0070C0"/>
    <pageSetUpPr fitToPage="1"/>
  </sheetPr>
  <dimension ref="B1:AF56"/>
  <sheetViews>
    <sheetView zoomScale="85" zoomScaleNormal="85" workbookViewId="0"/>
  </sheetViews>
  <sheetFormatPr defaultRowHeight="13.5"/>
  <cols>
    <col min="1" max="1" width="9" style="13"/>
    <col min="2" max="2" width="5.25" style="13" bestFit="1" customWidth="1"/>
    <col min="3" max="3" width="18.625" style="13" bestFit="1" customWidth="1"/>
    <col min="4" max="4" width="11.75" style="13" customWidth="1"/>
    <col min="5" max="5" width="8.875" style="13" customWidth="1"/>
    <col min="6" max="6" width="9.625" style="13" bestFit="1" customWidth="1"/>
    <col min="7" max="7" width="9" style="13"/>
    <col min="8" max="8" width="10.75" style="13" customWidth="1"/>
    <col min="9" max="9" width="12.625" style="13" customWidth="1"/>
    <col min="10" max="10" width="22.875" style="13" customWidth="1"/>
    <col min="11" max="11" width="10.375" style="13" bestFit="1" customWidth="1"/>
    <col min="12" max="12" width="9" style="13"/>
    <col min="13" max="13" width="12.875" style="13" customWidth="1"/>
    <col min="14" max="14" width="11.5" style="13" customWidth="1"/>
    <col min="15" max="15" width="9" style="13"/>
    <col min="16" max="16" width="11.375" style="13" customWidth="1"/>
    <col min="17" max="19" width="9" style="13"/>
    <col min="20" max="20" width="9.125" style="13" bestFit="1" customWidth="1"/>
    <col min="21" max="21" width="9" style="13"/>
    <col min="22" max="22" width="10.375" style="13" customWidth="1"/>
    <col min="23" max="16384" width="9" style="13"/>
  </cols>
  <sheetData>
    <row r="1" spans="2:23">
      <c r="I1" s="14"/>
    </row>
    <row r="3" spans="2:23" ht="34.5" customHeight="1">
      <c r="B3" s="130" t="s">
        <v>80</v>
      </c>
      <c r="C3" s="130"/>
      <c r="D3" s="130"/>
      <c r="E3" s="130"/>
      <c r="F3" s="130"/>
      <c r="G3" s="130"/>
      <c r="H3" s="130"/>
      <c r="I3" s="130"/>
      <c r="J3" s="130"/>
    </row>
    <row r="4" spans="2:23" ht="20.100000000000001" customHeight="1">
      <c r="B4" s="15"/>
      <c r="C4" s="15"/>
      <c r="D4" s="15"/>
      <c r="E4" s="15"/>
      <c r="F4" s="15"/>
      <c r="G4" s="15"/>
      <c r="H4" s="15"/>
      <c r="I4" s="15"/>
      <c r="M4" s="18"/>
      <c r="N4" s="18"/>
    </row>
    <row r="5" spans="2:23" ht="20.100000000000001" customHeight="1" thickBot="1">
      <c r="B5" s="56" t="s">
        <v>469</v>
      </c>
      <c r="C5" s="16"/>
      <c r="D5" s="16"/>
      <c r="E5" s="16"/>
      <c r="F5" s="16"/>
      <c r="G5" s="16"/>
      <c r="H5" s="16"/>
      <c r="I5" s="16"/>
      <c r="J5" s="17" t="s">
        <v>79</v>
      </c>
      <c r="N5" s="14" t="s">
        <v>69</v>
      </c>
      <c r="O5" s="23">
        <v>0.6</v>
      </c>
      <c r="P5" s="13" t="s">
        <v>54</v>
      </c>
      <c r="S5" s="24"/>
      <c r="T5" s="24"/>
      <c r="U5" s="24"/>
    </row>
    <row r="6" spans="2:23" ht="20.100000000000001" customHeight="1" thickBot="1">
      <c r="B6" s="20" t="s">
        <v>77</v>
      </c>
      <c r="C6" s="21" t="s">
        <v>76</v>
      </c>
      <c r="D6" s="134" t="s">
        <v>75</v>
      </c>
      <c r="E6" s="135"/>
      <c r="F6" s="21" t="s">
        <v>74</v>
      </c>
      <c r="G6" s="21" t="s">
        <v>73</v>
      </c>
      <c r="H6" s="21" t="s">
        <v>72</v>
      </c>
      <c r="I6" s="21" t="s">
        <v>71</v>
      </c>
      <c r="J6" s="22" t="s">
        <v>70</v>
      </c>
      <c r="N6" s="14" t="s">
        <v>66</v>
      </c>
      <c r="O6" s="82" t="str">
        <f>+VLOOKUP(P6,'EC712_H=450'!C52:R56,2)</f>
        <v>EC200-712</v>
      </c>
      <c r="P6" s="56">
        <v>4</v>
      </c>
      <c r="Q6" s="24" t="s">
        <v>65</v>
      </c>
      <c r="R6" s="10">
        <f ca="1">'R7年3月労務単価'!A4</f>
        <v>30400</v>
      </c>
      <c r="S6" s="24"/>
    </row>
    <row r="7" spans="2:23" ht="20.100000000000001" customHeight="1" thickTop="1">
      <c r="B7" s="129" t="s">
        <v>68</v>
      </c>
      <c r="C7" s="25" t="s">
        <v>67</v>
      </c>
      <c r="D7" s="83" t="str">
        <f>+VLOOKUP(P6,'EC712_H=450'!C52:Q56,2)</f>
        <v>EC200-712</v>
      </c>
      <c r="E7" s="98">
        <f>O11*1000*O10</f>
        <v>600</v>
      </c>
      <c r="F7" s="26" t="s">
        <v>56</v>
      </c>
      <c r="G7" s="27">
        <f>ROUND(O9*R21*10*O10*1.02,3)</f>
        <v>45.9</v>
      </c>
      <c r="H7" s="28">
        <f>VLOOKUP(P6,'EC712_H=450'!C52:Q56,15)</f>
        <v>1880</v>
      </c>
      <c r="I7" s="29">
        <f>ROUND(G7*H7,0)</f>
        <v>86292</v>
      </c>
      <c r="J7" s="30" t="s">
        <v>454</v>
      </c>
      <c r="N7" s="14"/>
      <c r="O7" s="82"/>
      <c r="Q7" s="24" t="s">
        <v>63</v>
      </c>
      <c r="R7" s="10">
        <f ca="1">'R7年3月労務単価'!A5</f>
        <v>25400</v>
      </c>
      <c r="S7" s="24"/>
    </row>
    <row r="8" spans="2:23" ht="20.100000000000001" customHeight="1">
      <c r="B8" s="123"/>
      <c r="C8" s="25"/>
      <c r="D8" s="81"/>
      <c r="E8" s="80"/>
      <c r="F8" s="26"/>
      <c r="G8" s="27"/>
      <c r="H8" s="28"/>
      <c r="I8" s="29"/>
      <c r="J8" s="30"/>
      <c r="N8" s="14"/>
      <c r="O8" s="82"/>
      <c r="Q8" s="24"/>
      <c r="R8" s="10"/>
      <c r="S8" s="24"/>
    </row>
    <row r="9" spans="2:23" ht="20.100000000000001" customHeight="1">
      <c r="B9" s="123"/>
      <c r="C9" s="25" t="s">
        <v>62</v>
      </c>
      <c r="D9" s="136" t="s">
        <v>449</v>
      </c>
      <c r="E9" s="137"/>
      <c r="F9" s="26" t="s">
        <v>61</v>
      </c>
      <c r="G9" s="27">
        <f>R21*O10</f>
        <v>9</v>
      </c>
      <c r="H9" s="28">
        <f>'EC356_H=500'!H9</f>
        <v>23</v>
      </c>
      <c r="I9" s="32">
        <f>ROUND(G9*H9,0)</f>
        <v>207</v>
      </c>
      <c r="J9" s="30"/>
      <c r="L9" s="33"/>
      <c r="N9" s="14" t="s">
        <v>64</v>
      </c>
      <c r="O9" s="14">
        <f>+VLOOKUP(P6,'EC712_H=450'!C52:Q56,7)</f>
        <v>0.5</v>
      </c>
      <c r="P9" s="13" t="s">
        <v>54</v>
      </c>
      <c r="Q9" s="13">
        <f>+VLOOKUP(P6,'EC712_H=450'!C52:Q56,11)</f>
        <v>0.504</v>
      </c>
      <c r="R9" s="13" t="s">
        <v>54</v>
      </c>
      <c r="S9" s="24"/>
    </row>
    <row r="10" spans="2:23" ht="20.100000000000001" customHeight="1">
      <c r="B10" s="123"/>
      <c r="C10" s="34" t="s">
        <v>58</v>
      </c>
      <c r="D10" s="136" t="s">
        <v>57</v>
      </c>
      <c r="E10" s="137"/>
      <c r="F10" s="35" t="s">
        <v>56</v>
      </c>
      <c r="G10" s="36">
        <f>ROUND(O27*10*1.2,1)</f>
        <v>52.8</v>
      </c>
      <c r="H10" s="37">
        <v>440</v>
      </c>
      <c r="I10" s="32">
        <f>ROUND(G10*H10,0)</f>
        <v>23232</v>
      </c>
      <c r="J10" s="38" t="s">
        <v>452</v>
      </c>
      <c r="N10" s="14" t="s">
        <v>60</v>
      </c>
      <c r="O10" s="31">
        <v>3</v>
      </c>
      <c r="P10" s="13" t="s">
        <v>59</v>
      </c>
      <c r="S10" s="24"/>
    </row>
    <row r="11" spans="2:23" ht="20.100000000000001" customHeight="1">
      <c r="B11" s="123"/>
      <c r="C11" s="34" t="s">
        <v>53</v>
      </c>
      <c r="D11" s="136" t="s">
        <v>52</v>
      </c>
      <c r="E11" s="137"/>
      <c r="F11" s="35" t="s">
        <v>51</v>
      </c>
      <c r="G11" s="36">
        <v>200</v>
      </c>
      <c r="H11" s="37">
        <v>80</v>
      </c>
      <c r="I11" s="32">
        <f>ROUND(G11*H11,0)</f>
        <v>16000</v>
      </c>
      <c r="J11" s="38" t="s">
        <v>453</v>
      </c>
      <c r="L11" s="39"/>
      <c r="N11" s="14" t="s">
        <v>55</v>
      </c>
      <c r="O11" s="102">
        <f>VLOOKUP(P6,C52:Q56,4)/1000</f>
        <v>0.2</v>
      </c>
      <c r="P11" s="13" t="s">
        <v>54</v>
      </c>
      <c r="T11" s="24"/>
      <c r="U11" s="24"/>
    </row>
    <row r="12" spans="2:23" ht="20.100000000000001" customHeight="1">
      <c r="B12" s="123"/>
      <c r="C12" s="34" t="s">
        <v>48</v>
      </c>
      <c r="D12" s="136" t="s">
        <v>47</v>
      </c>
      <c r="E12" s="137"/>
      <c r="F12" s="35" t="s">
        <v>21</v>
      </c>
      <c r="G12" s="36">
        <f>ROUND(O28*10*1.2,1)</f>
        <v>10.8</v>
      </c>
      <c r="H12" s="37">
        <f>'R7年4月砕石'!B3</f>
        <v>1350</v>
      </c>
      <c r="I12" s="32">
        <f>ROUND(G12*H12,0)</f>
        <v>14580</v>
      </c>
      <c r="J12" s="38" t="s">
        <v>451</v>
      </c>
      <c r="K12" s="13" t="s">
        <v>447</v>
      </c>
      <c r="N12" s="18" t="s">
        <v>50</v>
      </c>
      <c r="O12" s="19">
        <v>0.2</v>
      </c>
      <c r="P12" s="24" t="s">
        <v>49</v>
      </c>
    </row>
    <row r="13" spans="2:23" ht="20.100000000000001" customHeight="1" thickBot="1">
      <c r="B13" s="124"/>
      <c r="C13" s="111" t="s">
        <v>46</v>
      </c>
      <c r="D13" s="112"/>
      <c r="E13" s="112"/>
      <c r="F13" s="112"/>
      <c r="G13" s="112"/>
      <c r="H13" s="113"/>
      <c r="I13" s="40">
        <f>SUM(I7:I12)</f>
        <v>140311</v>
      </c>
      <c r="J13" s="41"/>
    </row>
    <row r="14" spans="2:23" ht="20.100000000000001" customHeight="1">
      <c r="B14" s="122" t="s">
        <v>44</v>
      </c>
      <c r="C14" s="96" t="s">
        <v>43</v>
      </c>
      <c r="D14" s="142" t="s">
        <v>42</v>
      </c>
      <c r="E14" s="143"/>
      <c r="F14" s="42" t="s">
        <v>32</v>
      </c>
      <c r="G14" s="43">
        <f>ROUND((G7)*0.002,2)</f>
        <v>0.09</v>
      </c>
      <c r="H14" s="44">
        <f ca="1">R6</f>
        <v>30400</v>
      </c>
      <c r="I14" s="45">
        <f t="shared" ref="I14:I17" ca="1" si="0">ROUND(G14*H14,0)</f>
        <v>2736</v>
      </c>
      <c r="J14" s="46" t="s">
        <v>41</v>
      </c>
      <c r="V14" s="68"/>
      <c r="W14" s="67"/>
    </row>
    <row r="15" spans="2:23" ht="20.100000000000001" customHeight="1">
      <c r="B15" s="123"/>
      <c r="C15" s="97"/>
      <c r="D15" s="136" t="s">
        <v>33</v>
      </c>
      <c r="E15" s="137"/>
      <c r="F15" s="35" t="s">
        <v>32</v>
      </c>
      <c r="G15" s="48">
        <f>ROUND((G7+G8)*0.016,2)</f>
        <v>0.73</v>
      </c>
      <c r="H15" s="37">
        <f ca="1">R7</f>
        <v>25400</v>
      </c>
      <c r="I15" s="32">
        <f t="shared" ca="1" si="0"/>
        <v>18542</v>
      </c>
      <c r="J15" s="38" t="s">
        <v>458</v>
      </c>
      <c r="N15" s="79" t="s">
        <v>45</v>
      </c>
      <c r="O15" s="67"/>
      <c r="P15" s="67"/>
      <c r="Q15" s="67"/>
      <c r="R15" s="67"/>
      <c r="V15" s="68"/>
      <c r="W15" s="67"/>
    </row>
    <row r="16" spans="2:23" ht="20.100000000000001" customHeight="1">
      <c r="B16" s="123"/>
      <c r="C16" s="47" t="s">
        <v>37</v>
      </c>
      <c r="D16" s="136" t="s">
        <v>33</v>
      </c>
      <c r="E16" s="137"/>
      <c r="F16" s="35" t="s">
        <v>32</v>
      </c>
      <c r="G16" s="48">
        <f>ROUND(G10*0.004,2)</f>
        <v>0.21</v>
      </c>
      <c r="H16" s="37">
        <f ca="1">R7</f>
        <v>25400</v>
      </c>
      <c r="I16" s="32">
        <f t="shared" ca="1" si="0"/>
        <v>5334</v>
      </c>
      <c r="J16" s="38" t="s">
        <v>36</v>
      </c>
      <c r="N16" s="67" t="s">
        <v>40</v>
      </c>
      <c r="O16" s="67"/>
      <c r="P16" s="67"/>
      <c r="Q16" s="67"/>
      <c r="R16" s="78" t="str">
        <f>O6</f>
        <v>EC200-712</v>
      </c>
      <c r="S16" s="67"/>
      <c r="T16" s="67"/>
      <c r="U16" s="68"/>
      <c r="V16" s="68"/>
      <c r="W16" s="67"/>
    </row>
    <row r="17" spans="2:32" ht="20.100000000000001" customHeight="1">
      <c r="B17" s="123"/>
      <c r="C17" s="144" t="s">
        <v>29</v>
      </c>
      <c r="D17" s="145"/>
      <c r="E17" s="146"/>
      <c r="F17" s="125" t="s">
        <v>21</v>
      </c>
      <c r="G17" s="128">
        <f>ROUND(R22*R18*10,1)</f>
        <v>9</v>
      </c>
      <c r="H17" s="114">
        <f>'EC356_H=500'!H17</f>
        <v>324.32379999999995</v>
      </c>
      <c r="I17" s="127">
        <f t="shared" si="0"/>
        <v>2919</v>
      </c>
      <c r="J17" s="132" t="s">
        <v>470</v>
      </c>
      <c r="N17" s="67" t="s">
        <v>39</v>
      </c>
      <c r="O17" s="67"/>
      <c r="P17" s="67"/>
      <c r="Q17" s="70" t="s">
        <v>38</v>
      </c>
      <c r="R17" s="76">
        <f>O5</f>
        <v>0.6</v>
      </c>
      <c r="S17" s="67"/>
      <c r="U17" s="77"/>
      <c r="V17" s="68"/>
      <c r="W17" s="67"/>
    </row>
    <row r="18" spans="2:32" ht="20.100000000000001" customHeight="1">
      <c r="B18" s="123"/>
      <c r="C18" s="115"/>
      <c r="D18" s="147"/>
      <c r="E18" s="148"/>
      <c r="F18" s="115"/>
      <c r="G18" s="115"/>
      <c r="H18" s="115"/>
      <c r="I18" s="115"/>
      <c r="J18" s="133"/>
      <c r="N18" s="67" t="s">
        <v>35</v>
      </c>
      <c r="O18" s="67"/>
      <c r="P18" s="67"/>
      <c r="Q18" s="70" t="s">
        <v>34</v>
      </c>
      <c r="R18" s="76">
        <f>O11*O10</f>
        <v>0.60000000000000009</v>
      </c>
      <c r="S18" s="67" t="s">
        <v>22</v>
      </c>
      <c r="U18" s="75"/>
      <c r="V18" s="68"/>
      <c r="W18" s="67"/>
      <c r="X18" s="67"/>
      <c r="Y18" s="67"/>
      <c r="Z18" s="67"/>
      <c r="AA18" s="67"/>
      <c r="AB18" s="67"/>
      <c r="AC18" s="67"/>
      <c r="AD18" s="67"/>
      <c r="AE18" s="67"/>
      <c r="AF18" s="67"/>
    </row>
    <row r="19" spans="2:32" ht="20.100000000000001" customHeight="1">
      <c r="B19" s="123"/>
      <c r="C19" s="144" t="s">
        <v>25</v>
      </c>
      <c r="D19" s="145" t="s">
        <v>24</v>
      </c>
      <c r="E19" s="146"/>
      <c r="F19" s="125" t="s">
        <v>21</v>
      </c>
      <c r="G19" s="128">
        <f>G17</f>
        <v>9</v>
      </c>
      <c r="H19" s="114">
        <f>'EC356_H=500'!H19</f>
        <v>1077.0391999999999</v>
      </c>
      <c r="I19" s="127">
        <f>ROUND(G19*H19,0)</f>
        <v>9693</v>
      </c>
      <c r="J19" s="105" t="s">
        <v>471</v>
      </c>
      <c r="N19" s="67" t="s">
        <v>31</v>
      </c>
      <c r="O19" s="67"/>
      <c r="P19" s="67"/>
      <c r="Q19" s="70" t="s">
        <v>30</v>
      </c>
      <c r="R19" s="74">
        <f>ROUND(R17+2*R18*TAN((35)*PI()/180),3)</f>
        <v>1.44</v>
      </c>
      <c r="S19" s="67" t="s">
        <v>22</v>
      </c>
      <c r="U19" s="68"/>
      <c r="V19" s="68"/>
      <c r="W19" s="67"/>
      <c r="AB19" s="67"/>
      <c r="AC19" s="67"/>
      <c r="AD19" s="67"/>
      <c r="AE19" s="67"/>
    </row>
    <row r="20" spans="2:32" ht="20.100000000000001" customHeight="1">
      <c r="B20" s="123"/>
      <c r="C20" s="115"/>
      <c r="D20" s="147"/>
      <c r="E20" s="148"/>
      <c r="F20" s="115"/>
      <c r="G20" s="115"/>
      <c r="H20" s="115"/>
      <c r="I20" s="115"/>
      <c r="J20" s="106"/>
      <c r="N20" s="67" t="s">
        <v>28</v>
      </c>
      <c r="O20" s="67"/>
      <c r="P20" s="67"/>
      <c r="Q20" s="67"/>
      <c r="R20" s="73">
        <f>O9</f>
        <v>0.5</v>
      </c>
      <c r="S20" s="67" t="s">
        <v>22</v>
      </c>
      <c r="U20" s="68"/>
      <c r="V20" s="68"/>
      <c r="W20" s="67"/>
      <c r="AB20" s="67"/>
      <c r="AC20" s="67"/>
      <c r="AD20" s="67"/>
      <c r="AE20" s="67"/>
    </row>
    <row r="21" spans="2:32" ht="20.100000000000001" customHeight="1" thickBot="1">
      <c r="B21" s="124"/>
      <c r="C21" s="111" t="s">
        <v>20</v>
      </c>
      <c r="D21" s="112"/>
      <c r="E21" s="112"/>
      <c r="F21" s="112"/>
      <c r="G21" s="112"/>
      <c r="H21" s="113"/>
      <c r="I21" s="49">
        <f ca="1">SUM(I14:I20)</f>
        <v>39224</v>
      </c>
      <c r="J21" s="50"/>
      <c r="N21" s="67" t="s">
        <v>27</v>
      </c>
      <c r="O21" s="67"/>
      <c r="P21" s="67"/>
      <c r="Q21" s="67"/>
      <c r="R21" s="72">
        <f>ROUNDUP(R19/R20,0)</f>
        <v>3</v>
      </c>
      <c r="S21" s="67" t="s">
        <v>26</v>
      </c>
      <c r="U21" s="71"/>
      <c r="AB21" s="67"/>
      <c r="AC21" s="67"/>
      <c r="AD21" s="67"/>
      <c r="AE21" s="67"/>
    </row>
    <row r="22" spans="2:32" ht="20.100000000000001" customHeight="1" thickBot="1">
      <c r="B22" s="108" t="s">
        <v>19</v>
      </c>
      <c r="C22" s="109"/>
      <c r="D22" s="109"/>
      <c r="E22" s="109"/>
      <c r="F22" s="109"/>
      <c r="G22" s="109"/>
      <c r="H22" s="110"/>
      <c r="I22" s="51">
        <f ca="1">I13+I21</f>
        <v>179535</v>
      </c>
      <c r="J22" s="52" t="s">
        <v>18</v>
      </c>
      <c r="N22" s="67" t="s">
        <v>23</v>
      </c>
      <c r="O22" s="67"/>
      <c r="P22" s="67"/>
      <c r="Q22" s="70" t="s">
        <v>139</v>
      </c>
      <c r="R22" s="69">
        <f>R20*R21</f>
        <v>1.5</v>
      </c>
      <c r="S22" s="67" t="s">
        <v>22</v>
      </c>
      <c r="U22" s="68"/>
      <c r="AB22" s="67"/>
      <c r="AC22" s="67"/>
      <c r="AD22" s="67"/>
      <c r="AE22" s="67"/>
    </row>
    <row r="23" spans="2:32" ht="20.100000000000001" customHeight="1" thickBot="1">
      <c r="B23" s="108" t="s">
        <v>16</v>
      </c>
      <c r="C23" s="109"/>
      <c r="D23" s="109"/>
      <c r="E23" s="109"/>
      <c r="F23" s="109"/>
      <c r="G23" s="109"/>
      <c r="H23" s="110"/>
      <c r="I23" s="54">
        <f ca="1">I22/K23</f>
        <v>11969</v>
      </c>
      <c r="J23" s="99">
        <f>K23</f>
        <v>15</v>
      </c>
      <c r="K23" s="55">
        <f>R22*10</f>
        <v>15</v>
      </c>
      <c r="Q23" s="67" t="s">
        <v>140</v>
      </c>
      <c r="R23" s="14" t="str">
        <f>IF(R22&gt;=R19,"OK","NG")</f>
        <v>OK</v>
      </c>
      <c r="S23" s="67"/>
      <c r="U23" s="67"/>
      <c r="AB23" s="67"/>
      <c r="AC23" s="67"/>
      <c r="AD23" s="67"/>
      <c r="AE23" s="67"/>
    </row>
    <row r="24" spans="2:32" ht="20.100000000000001" customHeight="1" thickBot="1">
      <c r="B24" s="108" t="s">
        <v>14</v>
      </c>
      <c r="C24" s="109"/>
      <c r="D24" s="109"/>
      <c r="E24" s="109"/>
      <c r="F24" s="109"/>
      <c r="G24" s="109"/>
      <c r="H24" s="110"/>
      <c r="I24" s="54">
        <f ca="1">I23*R22</f>
        <v>17953.5</v>
      </c>
      <c r="J24" s="100">
        <f>R22</f>
        <v>1.5</v>
      </c>
      <c r="AB24" s="67"/>
      <c r="AC24" s="67"/>
      <c r="AD24" s="67"/>
      <c r="AE24" s="67"/>
    </row>
    <row r="25" spans="2:32" ht="20.100000000000001" customHeight="1">
      <c r="L25" s="55"/>
      <c r="N25" s="53" t="s">
        <v>17</v>
      </c>
      <c r="AB25" s="67"/>
      <c r="AC25" s="67"/>
      <c r="AD25" s="67"/>
      <c r="AE25" s="67"/>
      <c r="AF25" s="67"/>
    </row>
    <row r="26" spans="2:32" ht="19.5" customHeight="1">
      <c r="N26" s="13" t="s">
        <v>15</v>
      </c>
      <c r="O26" s="13">
        <f>ROUND(O11*R22,1)</f>
        <v>0.3</v>
      </c>
      <c r="P26" s="13" t="s">
        <v>12</v>
      </c>
      <c r="AB26" s="67"/>
      <c r="AC26" s="67"/>
      <c r="AD26" s="67"/>
      <c r="AE26" s="67"/>
      <c r="AF26" s="67"/>
    </row>
    <row r="27" spans="2:32" ht="19.5" customHeight="1">
      <c r="N27" s="13" t="s">
        <v>13</v>
      </c>
      <c r="O27" s="55">
        <f>ROUND((R22+R18+0.1)*2,1)</f>
        <v>4.4000000000000004</v>
      </c>
      <c r="P27" s="13" t="s">
        <v>12</v>
      </c>
    </row>
    <row r="28" spans="2:32">
      <c r="H28" s="56" t="s">
        <v>9</v>
      </c>
      <c r="I28" s="57">
        <f>I13/G7</f>
        <v>3056.8845315904141</v>
      </c>
      <c r="N28" s="13" t="s">
        <v>11</v>
      </c>
      <c r="O28" s="13">
        <f>ROUND(R22*R18,1)</f>
        <v>0.9</v>
      </c>
      <c r="P28" s="13" t="s">
        <v>10</v>
      </c>
    </row>
    <row r="29" spans="2:32">
      <c r="H29" s="58" t="s">
        <v>7</v>
      </c>
      <c r="I29" s="59">
        <f ca="1">I21/G7</f>
        <v>854.55337690631814</v>
      </c>
    </row>
    <row r="30" spans="2:32">
      <c r="L30" s="60"/>
    </row>
    <row r="31" spans="2:32">
      <c r="G31" s="13" t="s">
        <v>6</v>
      </c>
      <c r="H31" s="13" t="s">
        <v>5</v>
      </c>
      <c r="I31" s="62">
        <f>I7</f>
        <v>86292</v>
      </c>
      <c r="J31" s="57">
        <f>I31/(G7)</f>
        <v>1880</v>
      </c>
      <c r="Q31" s="24"/>
      <c r="R31" s="61"/>
    </row>
    <row r="32" spans="2:32">
      <c r="H32" s="13" t="s">
        <v>4</v>
      </c>
      <c r="I32" s="62">
        <f>I13-I31</f>
        <v>54019</v>
      </c>
      <c r="J32" s="57">
        <f>I32/G7</f>
        <v>1176.8845315904139</v>
      </c>
      <c r="Q32" s="63"/>
      <c r="R32" s="64"/>
      <c r="S32" s="61"/>
      <c r="T32" s="61"/>
    </row>
    <row r="33" spans="3:20">
      <c r="Q33" s="24"/>
      <c r="R33" s="24"/>
      <c r="S33" s="64"/>
      <c r="T33" s="64"/>
    </row>
    <row r="34" spans="3:20">
      <c r="C34" s="13" t="s">
        <v>3</v>
      </c>
      <c r="D34" s="65">
        <f>R21*2</f>
        <v>6</v>
      </c>
      <c r="Q34" s="24"/>
      <c r="R34" s="24"/>
      <c r="S34" s="24"/>
      <c r="T34" s="24"/>
    </row>
    <row r="35" spans="3:20">
      <c r="C35" s="13" t="s">
        <v>2</v>
      </c>
      <c r="D35" s="13">
        <f>(10/2+1)*2</f>
        <v>12</v>
      </c>
      <c r="Q35" s="24"/>
      <c r="R35" s="24"/>
      <c r="S35" s="24"/>
      <c r="T35" s="24"/>
    </row>
    <row r="36" spans="3:20">
      <c r="C36" s="13" t="s">
        <v>1</v>
      </c>
      <c r="D36" s="60">
        <f>D34+D35</f>
        <v>18</v>
      </c>
      <c r="P36" s="24"/>
      <c r="Q36" s="24"/>
      <c r="R36" s="61"/>
      <c r="S36" s="24"/>
    </row>
    <row r="37" spans="3:20">
      <c r="C37" s="13" t="s">
        <v>0</v>
      </c>
      <c r="D37" s="13">
        <f>INT(D36)*3</f>
        <v>54</v>
      </c>
      <c r="P37" s="24"/>
      <c r="Q37" s="24"/>
      <c r="R37" s="61"/>
      <c r="S37" s="24"/>
    </row>
    <row r="38" spans="3:20">
      <c r="P38" s="24"/>
      <c r="Q38" s="24"/>
      <c r="R38" s="61"/>
      <c r="S38" s="24"/>
    </row>
    <row r="39" spans="3:20">
      <c r="R39" s="18"/>
      <c r="S39" s="24"/>
    </row>
    <row r="41" spans="3:20">
      <c r="D41" s="65"/>
    </row>
    <row r="51" spans="3:18">
      <c r="C51" s="66"/>
      <c r="D51" s="66" t="s">
        <v>159</v>
      </c>
      <c r="E51" s="66" t="s">
        <v>138</v>
      </c>
      <c r="F51" s="66" t="s">
        <v>138</v>
      </c>
      <c r="G51" s="66" t="s">
        <v>158</v>
      </c>
      <c r="H51" s="66" t="s">
        <v>157</v>
      </c>
      <c r="I51" s="66" t="s">
        <v>64</v>
      </c>
      <c r="J51" s="66" t="s">
        <v>156</v>
      </c>
      <c r="O51" s="66" t="s">
        <v>155</v>
      </c>
      <c r="P51" s="66" t="s">
        <v>154</v>
      </c>
      <c r="Q51" s="66" t="s">
        <v>461</v>
      </c>
      <c r="R51" s="66" t="s">
        <v>462</v>
      </c>
    </row>
    <row r="52" spans="3:18">
      <c r="C52" s="66">
        <v>1</v>
      </c>
      <c r="D52" s="66" t="s">
        <v>149</v>
      </c>
      <c r="E52" s="66" t="s">
        <v>148</v>
      </c>
      <c r="F52" s="66">
        <v>75</v>
      </c>
      <c r="G52" s="66">
        <v>2.5</v>
      </c>
      <c r="H52" s="66">
        <v>10.064</v>
      </c>
      <c r="I52" s="66">
        <v>0.5</v>
      </c>
      <c r="J52" s="66">
        <v>0.47399999999999998</v>
      </c>
      <c r="K52" s="13">
        <v>2.52</v>
      </c>
      <c r="L52" s="13">
        <v>16.25</v>
      </c>
      <c r="M52" s="13">
        <f>ROUND(K52/O52,3)</f>
        <v>0.504</v>
      </c>
      <c r="N52" s="13">
        <f>ROUND(L52/P52,3)</f>
        <v>0.47799999999999998</v>
      </c>
      <c r="O52" s="66">
        <v>5</v>
      </c>
      <c r="P52" s="66">
        <v>34</v>
      </c>
      <c r="Q52" s="13">
        <v>990</v>
      </c>
      <c r="R52" s="66">
        <v>820</v>
      </c>
    </row>
    <row r="53" spans="3:18">
      <c r="C53" s="66">
        <v>2</v>
      </c>
      <c r="D53" s="66" t="s">
        <v>147</v>
      </c>
      <c r="E53" s="66" t="s">
        <v>146</v>
      </c>
      <c r="F53" s="66">
        <v>100</v>
      </c>
      <c r="G53" s="66">
        <v>2.5</v>
      </c>
      <c r="H53" s="66">
        <v>16.116</v>
      </c>
      <c r="I53" s="66">
        <v>0.5</v>
      </c>
      <c r="J53" s="66">
        <v>0.47399999999999998</v>
      </c>
      <c r="K53" s="13">
        <v>2.52</v>
      </c>
      <c r="L53" s="13">
        <v>16.25</v>
      </c>
      <c r="M53" s="13">
        <f>ROUND(K53/O53,3)</f>
        <v>0.504</v>
      </c>
      <c r="N53" s="13">
        <f t="shared" ref="N53:N56" si="1">ROUND(L53/P53,3)</f>
        <v>0.47799999999999998</v>
      </c>
      <c r="O53" s="66">
        <v>5</v>
      </c>
      <c r="P53" s="66">
        <v>34</v>
      </c>
      <c r="Q53" s="13">
        <v>1120</v>
      </c>
      <c r="R53" s="66">
        <v>930</v>
      </c>
    </row>
    <row r="54" spans="3:18">
      <c r="C54" s="66">
        <v>3</v>
      </c>
      <c r="D54" s="66" t="s">
        <v>145</v>
      </c>
      <c r="E54" s="66" t="s">
        <v>144</v>
      </c>
      <c r="F54" s="66">
        <v>150</v>
      </c>
      <c r="G54" s="66">
        <v>2.5</v>
      </c>
      <c r="H54" s="66">
        <v>16.116</v>
      </c>
      <c r="I54" s="66">
        <v>0.5</v>
      </c>
      <c r="J54" s="66">
        <v>0.47399999999999998</v>
      </c>
      <c r="K54" s="13">
        <v>2.52</v>
      </c>
      <c r="L54" s="13">
        <v>16.25</v>
      </c>
      <c r="M54" s="13">
        <f>ROUND(K54/O54,3)</f>
        <v>0.504</v>
      </c>
      <c r="N54" s="13">
        <f t="shared" si="1"/>
        <v>0.47799999999999998</v>
      </c>
      <c r="O54" s="66">
        <v>5</v>
      </c>
      <c r="P54" s="66">
        <v>34</v>
      </c>
      <c r="Q54" s="13">
        <v>1540</v>
      </c>
      <c r="R54" s="66">
        <v>1280</v>
      </c>
    </row>
    <row r="55" spans="3:18">
      <c r="C55" s="66">
        <v>4</v>
      </c>
      <c r="D55" s="66" t="s">
        <v>135</v>
      </c>
      <c r="E55" s="66" t="s">
        <v>143</v>
      </c>
      <c r="F55" s="66">
        <v>200</v>
      </c>
      <c r="G55" s="66">
        <v>2.5</v>
      </c>
      <c r="H55" s="66">
        <v>16.116</v>
      </c>
      <c r="I55" s="66">
        <v>0.5</v>
      </c>
      <c r="J55" s="66">
        <v>0.47399999999999998</v>
      </c>
      <c r="K55" s="13">
        <v>2.52</v>
      </c>
      <c r="L55" s="13">
        <v>16.25</v>
      </c>
      <c r="M55" s="13">
        <f>ROUND(K55/O55,3)</f>
        <v>0.504</v>
      </c>
      <c r="N55" s="13">
        <f t="shared" si="1"/>
        <v>0.47799999999999998</v>
      </c>
      <c r="O55" s="66">
        <v>5</v>
      </c>
      <c r="P55" s="66">
        <v>34</v>
      </c>
      <c r="Q55" s="13">
        <v>1880</v>
      </c>
      <c r="R55" s="66">
        <v>1560</v>
      </c>
    </row>
    <row r="56" spans="3:18">
      <c r="C56" s="66">
        <v>5</v>
      </c>
      <c r="D56" s="66" t="s">
        <v>142</v>
      </c>
      <c r="E56" s="66" t="s">
        <v>141</v>
      </c>
      <c r="F56" s="66">
        <v>300</v>
      </c>
      <c r="G56" s="66">
        <v>2.5</v>
      </c>
      <c r="H56" s="66">
        <v>8.0579999999999998</v>
      </c>
      <c r="I56" s="66">
        <v>0.5</v>
      </c>
      <c r="J56" s="66">
        <v>0.47399999999999998</v>
      </c>
      <c r="K56" s="13">
        <v>2.52</v>
      </c>
      <c r="L56" s="13">
        <v>8.1199999999999992</v>
      </c>
      <c r="M56" s="13">
        <f>ROUND(K56/O56,3)</f>
        <v>0.504</v>
      </c>
      <c r="N56" s="13">
        <f t="shared" si="1"/>
        <v>0.47799999999999998</v>
      </c>
      <c r="O56" s="66">
        <v>5</v>
      </c>
      <c r="P56" s="66">
        <v>17</v>
      </c>
      <c r="Q56" s="13">
        <v>2790</v>
      </c>
      <c r="R56" s="66">
        <v>2320</v>
      </c>
    </row>
  </sheetData>
  <mergeCells count="30">
    <mergeCell ref="I19:I20"/>
    <mergeCell ref="J19:J20"/>
    <mergeCell ref="B3:J3"/>
    <mergeCell ref="C19:C20"/>
    <mergeCell ref="D19:E20"/>
    <mergeCell ref="F19:F20"/>
    <mergeCell ref="G19:G20"/>
    <mergeCell ref="H19:H20"/>
    <mergeCell ref="G17:G18"/>
    <mergeCell ref="H17:H18"/>
    <mergeCell ref="I17:I18"/>
    <mergeCell ref="J17:J18"/>
    <mergeCell ref="D6:E6"/>
    <mergeCell ref="D9:E9"/>
    <mergeCell ref="D10:E10"/>
    <mergeCell ref="D11:E11"/>
    <mergeCell ref="D12:E12"/>
    <mergeCell ref="C13:H13"/>
    <mergeCell ref="B22:H22"/>
    <mergeCell ref="B23:H23"/>
    <mergeCell ref="B7:B13"/>
    <mergeCell ref="B24:H24"/>
    <mergeCell ref="D14:E14"/>
    <mergeCell ref="D15:E15"/>
    <mergeCell ref="D16:E16"/>
    <mergeCell ref="C21:H21"/>
    <mergeCell ref="C17:C18"/>
    <mergeCell ref="D17:E18"/>
    <mergeCell ref="F17:F18"/>
    <mergeCell ref="B14:B21"/>
  </mergeCells>
  <phoneticPr fontId="3"/>
  <pageMargins left="0.7" right="0.7" top="0.75" bottom="0.75" header="0.3" footer="0.3"/>
  <pageSetup paperSize="9" scale="9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3B762-4BCB-4686-84F6-54E99EA9F8E3}">
  <dimension ref="A2:AW21"/>
  <sheetViews>
    <sheetView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ColWidth="9" defaultRowHeight="12.75"/>
  <cols>
    <col min="1" max="1" width="9" style="1"/>
    <col min="2" max="2" width="11.625" style="1" customWidth="1"/>
    <col min="3" max="49" width="6.625" style="1" customWidth="1"/>
    <col min="50" max="16384" width="9" style="1"/>
  </cols>
  <sheetData>
    <row r="2" spans="1:49" ht="18" customHeight="1">
      <c r="B2" s="12" t="s">
        <v>464</v>
      </c>
    </row>
    <row r="3" spans="1:49" s="6" customFormat="1">
      <c r="A3" s="7" t="str">
        <f>'EC356_H=500'!N4</f>
        <v>埼玉</v>
      </c>
      <c r="B3" s="5" t="s">
        <v>132</v>
      </c>
      <c r="C3" s="5" t="s">
        <v>83</v>
      </c>
      <c r="D3" s="5" t="s">
        <v>131</v>
      </c>
      <c r="E3" s="5" t="s">
        <v>130</v>
      </c>
      <c r="F3" s="5" t="s">
        <v>129</v>
      </c>
      <c r="G3" s="5" t="s">
        <v>128</v>
      </c>
      <c r="H3" s="5" t="s">
        <v>127</v>
      </c>
      <c r="I3" s="5" t="s">
        <v>126</v>
      </c>
      <c r="J3" s="5" t="s">
        <v>125</v>
      </c>
      <c r="K3" s="5" t="s">
        <v>124</v>
      </c>
      <c r="L3" s="5" t="s">
        <v>123</v>
      </c>
      <c r="M3" s="5" t="s">
        <v>122</v>
      </c>
      <c r="N3" s="5" t="s">
        <v>121</v>
      </c>
      <c r="O3" s="5" t="s">
        <v>120</v>
      </c>
      <c r="P3" s="5" t="s">
        <v>119</v>
      </c>
      <c r="Q3" s="5" t="s">
        <v>118</v>
      </c>
      <c r="R3" s="5" t="s">
        <v>117</v>
      </c>
      <c r="S3" s="5" t="s">
        <v>116</v>
      </c>
      <c r="T3" s="5" t="s">
        <v>115</v>
      </c>
      <c r="U3" s="5" t="s">
        <v>114</v>
      </c>
      <c r="V3" s="5" t="s">
        <v>113</v>
      </c>
      <c r="W3" s="5" t="s">
        <v>112</v>
      </c>
      <c r="X3" s="5" t="s">
        <v>111</v>
      </c>
      <c r="Y3" s="5" t="s">
        <v>110</v>
      </c>
      <c r="Z3" s="5" t="s">
        <v>109</v>
      </c>
      <c r="AA3" s="5" t="s">
        <v>108</v>
      </c>
      <c r="AB3" s="5" t="s">
        <v>107</v>
      </c>
      <c r="AC3" s="5" t="s">
        <v>106</v>
      </c>
      <c r="AD3" s="5" t="s">
        <v>105</v>
      </c>
      <c r="AE3" s="5" t="s">
        <v>104</v>
      </c>
      <c r="AF3" s="5" t="s">
        <v>103</v>
      </c>
      <c r="AG3" s="5" t="s">
        <v>102</v>
      </c>
      <c r="AH3" s="5" t="s">
        <v>101</v>
      </c>
      <c r="AI3" s="5" t="s">
        <v>100</v>
      </c>
      <c r="AJ3" s="5" t="s">
        <v>99</v>
      </c>
      <c r="AK3" s="5" t="s">
        <v>98</v>
      </c>
      <c r="AL3" s="5" t="s">
        <v>97</v>
      </c>
      <c r="AM3" s="5" t="s">
        <v>96</v>
      </c>
      <c r="AN3" s="5" t="s">
        <v>95</v>
      </c>
      <c r="AO3" s="5" t="s">
        <v>94</v>
      </c>
      <c r="AP3" s="5" t="s">
        <v>93</v>
      </c>
      <c r="AQ3" s="5" t="s">
        <v>92</v>
      </c>
      <c r="AR3" s="5" t="s">
        <v>91</v>
      </c>
      <c r="AS3" s="5" t="s">
        <v>90</v>
      </c>
      <c r="AT3" s="5" t="s">
        <v>89</v>
      </c>
      <c r="AU3" s="5" t="s">
        <v>88</v>
      </c>
      <c r="AV3" s="5" t="s">
        <v>87</v>
      </c>
      <c r="AW3" s="5" t="s">
        <v>82</v>
      </c>
    </row>
    <row r="4" spans="1:49">
      <c r="A4" s="3">
        <f ca="1">INDIRECT(A$3)</f>
        <v>30400</v>
      </c>
      <c r="B4" s="8" t="s">
        <v>86</v>
      </c>
      <c r="C4" s="2">
        <v>27800</v>
      </c>
      <c r="D4" s="2">
        <v>33200</v>
      </c>
      <c r="E4" s="2">
        <v>32900</v>
      </c>
      <c r="F4" s="2">
        <v>32900</v>
      </c>
      <c r="G4" s="2">
        <v>34400</v>
      </c>
      <c r="H4" s="2">
        <v>32300</v>
      </c>
      <c r="I4" s="2">
        <v>30200</v>
      </c>
      <c r="J4" s="2">
        <v>30000</v>
      </c>
      <c r="K4" s="2">
        <v>30300</v>
      </c>
      <c r="L4" s="2">
        <v>30100</v>
      </c>
      <c r="M4" s="2">
        <v>30400</v>
      </c>
      <c r="N4" s="2">
        <v>31200</v>
      </c>
      <c r="O4" s="2">
        <v>32400</v>
      </c>
      <c r="P4" s="2">
        <v>32600</v>
      </c>
      <c r="Q4" s="2">
        <v>31000</v>
      </c>
      <c r="R4" s="2">
        <v>29900</v>
      </c>
      <c r="S4" s="2">
        <v>28000</v>
      </c>
      <c r="T4" s="2">
        <v>29900</v>
      </c>
      <c r="U4" s="2">
        <v>32200</v>
      </c>
      <c r="V4" s="2">
        <v>30900</v>
      </c>
      <c r="W4" s="2">
        <v>31000</v>
      </c>
      <c r="X4" s="2">
        <v>30900</v>
      </c>
      <c r="Y4" s="2">
        <v>29500</v>
      </c>
      <c r="Z4" s="2">
        <v>28800</v>
      </c>
      <c r="AA4" s="2">
        <v>29100</v>
      </c>
      <c r="AB4" s="2">
        <v>28700</v>
      </c>
      <c r="AC4" s="2">
        <v>29800</v>
      </c>
      <c r="AD4" s="2">
        <v>28300</v>
      </c>
      <c r="AE4" s="2">
        <v>30000</v>
      </c>
      <c r="AF4" s="2">
        <v>30000</v>
      </c>
      <c r="AG4" s="11">
        <v>25200</v>
      </c>
      <c r="AH4" s="2">
        <v>24200</v>
      </c>
      <c r="AI4" s="2">
        <v>26100</v>
      </c>
      <c r="AJ4" s="2">
        <v>25200</v>
      </c>
      <c r="AK4" s="2">
        <v>25600</v>
      </c>
      <c r="AL4" s="2">
        <v>28000</v>
      </c>
      <c r="AM4" s="2">
        <v>27900</v>
      </c>
      <c r="AN4" s="2">
        <v>29200</v>
      </c>
      <c r="AO4" s="2">
        <v>27300</v>
      </c>
      <c r="AP4" s="11">
        <v>30100</v>
      </c>
      <c r="AQ4" s="2">
        <v>28800</v>
      </c>
      <c r="AR4" s="2">
        <v>28300</v>
      </c>
      <c r="AS4" s="2">
        <v>29400</v>
      </c>
      <c r="AT4" s="2">
        <v>29500</v>
      </c>
      <c r="AU4" s="2">
        <v>30100</v>
      </c>
      <c r="AV4" s="2">
        <v>32400</v>
      </c>
      <c r="AW4" s="2">
        <v>28600</v>
      </c>
    </row>
    <row r="5" spans="1:49" s="2" customFormat="1">
      <c r="A5" s="3">
        <f ca="1">INDIRECT(A$3)</f>
        <v>25400</v>
      </c>
      <c r="B5" s="10" t="s">
        <v>85</v>
      </c>
      <c r="C5" s="2">
        <v>20900</v>
      </c>
      <c r="D5" s="2">
        <v>21700</v>
      </c>
      <c r="E5" s="2">
        <v>23100</v>
      </c>
      <c r="F5" s="2">
        <v>22900</v>
      </c>
      <c r="G5" s="2">
        <v>22000</v>
      </c>
      <c r="H5" s="2">
        <v>22100</v>
      </c>
      <c r="I5" s="2">
        <v>23000</v>
      </c>
      <c r="J5" s="2">
        <v>24900</v>
      </c>
      <c r="K5" s="2">
        <v>23800</v>
      </c>
      <c r="L5" s="2">
        <v>24800</v>
      </c>
      <c r="M5" s="2">
        <v>25400</v>
      </c>
      <c r="N5" s="2">
        <v>25100</v>
      </c>
      <c r="O5" s="2">
        <v>26800</v>
      </c>
      <c r="P5" s="2">
        <v>26500</v>
      </c>
      <c r="Q5" s="2">
        <v>26400</v>
      </c>
      <c r="R5" s="2">
        <v>24100</v>
      </c>
      <c r="S5" s="2">
        <v>22900</v>
      </c>
      <c r="T5" s="2">
        <v>24400</v>
      </c>
      <c r="U5" s="2">
        <v>25300</v>
      </c>
      <c r="V5" s="2">
        <v>24800</v>
      </c>
      <c r="W5" s="2">
        <v>26000</v>
      </c>
      <c r="X5" s="2">
        <v>24800</v>
      </c>
      <c r="Y5" s="2">
        <v>23700</v>
      </c>
      <c r="Z5" s="2">
        <v>21300</v>
      </c>
      <c r="AA5" s="2">
        <v>22700</v>
      </c>
      <c r="AB5" s="2">
        <v>23800</v>
      </c>
      <c r="AC5" s="2">
        <v>23300</v>
      </c>
      <c r="AD5" s="2">
        <v>23500</v>
      </c>
      <c r="AE5" s="2">
        <v>23400</v>
      </c>
      <c r="AF5" s="2">
        <v>23600</v>
      </c>
      <c r="AG5" s="2">
        <v>17900</v>
      </c>
      <c r="AH5" s="2">
        <v>19200</v>
      </c>
      <c r="AI5" s="2">
        <v>21100</v>
      </c>
      <c r="AJ5" s="2">
        <v>21900</v>
      </c>
      <c r="AK5" s="2">
        <v>19900</v>
      </c>
      <c r="AL5" s="2">
        <v>23400</v>
      </c>
      <c r="AM5" s="2">
        <v>24000</v>
      </c>
      <c r="AN5" s="2">
        <v>21000</v>
      </c>
      <c r="AO5" s="2">
        <v>21200</v>
      </c>
      <c r="AP5" s="2">
        <v>23100</v>
      </c>
      <c r="AQ5" s="2">
        <v>19800</v>
      </c>
      <c r="AR5" s="2">
        <v>20800</v>
      </c>
      <c r="AS5" s="2">
        <v>21300</v>
      </c>
      <c r="AT5" s="2">
        <v>19800</v>
      </c>
      <c r="AU5" s="2">
        <v>19300</v>
      </c>
      <c r="AV5" s="2">
        <v>20800</v>
      </c>
      <c r="AW5" s="2">
        <v>22300</v>
      </c>
    </row>
    <row r="6" spans="1:49">
      <c r="A6" s="3">
        <f ca="1">INDIRECT(A$3)</f>
        <v>30700</v>
      </c>
      <c r="B6" s="8" t="s">
        <v>84</v>
      </c>
      <c r="C6" s="2">
        <v>25900</v>
      </c>
      <c r="D6" s="2">
        <v>32900</v>
      </c>
      <c r="E6" s="2">
        <v>32000</v>
      </c>
      <c r="F6" s="2">
        <v>33500</v>
      </c>
      <c r="G6" s="2">
        <v>31800</v>
      </c>
      <c r="H6" s="2">
        <v>30100</v>
      </c>
      <c r="I6" s="2">
        <v>28700</v>
      </c>
      <c r="J6" s="2">
        <v>29400</v>
      </c>
      <c r="K6" s="2">
        <v>27000</v>
      </c>
      <c r="L6" s="2">
        <v>27000</v>
      </c>
      <c r="M6" s="2">
        <v>30700</v>
      </c>
      <c r="N6" s="2">
        <v>30000</v>
      </c>
      <c r="O6" s="2">
        <v>30500</v>
      </c>
      <c r="P6" s="2">
        <v>31400</v>
      </c>
      <c r="Q6" s="2">
        <v>30300</v>
      </c>
      <c r="R6" s="2">
        <v>26900</v>
      </c>
      <c r="S6" s="2">
        <v>26800</v>
      </c>
      <c r="T6" s="2">
        <v>28500</v>
      </c>
      <c r="U6" s="2">
        <v>27900</v>
      </c>
      <c r="V6" s="2">
        <v>29900</v>
      </c>
      <c r="W6" s="2">
        <v>29100</v>
      </c>
      <c r="X6" s="2">
        <v>29500</v>
      </c>
      <c r="Y6" s="2">
        <v>28600</v>
      </c>
      <c r="Z6" s="9">
        <v>25800</v>
      </c>
      <c r="AA6" s="2">
        <v>26800</v>
      </c>
      <c r="AB6" s="2">
        <v>25400</v>
      </c>
      <c r="AC6" s="2">
        <v>27300</v>
      </c>
      <c r="AD6" s="2">
        <v>25700</v>
      </c>
      <c r="AE6" s="2">
        <v>26500</v>
      </c>
      <c r="AF6" s="2">
        <v>24900</v>
      </c>
      <c r="AG6" s="2">
        <v>20900</v>
      </c>
      <c r="AH6" s="2">
        <v>22800</v>
      </c>
      <c r="AI6" s="2">
        <v>24700</v>
      </c>
      <c r="AJ6" s="2">
        <v>25200</v>
      </c>
      <c r="AK6" s="2">
        <v>23100</v>
      </c>
      <c r="AL6" s="2">
        <v>23200</v>
      </c>
      <c r="AM6" s="2">
        <v>24800</v>
      </c>
      <c r="AN6" s="2">
        <v>25200</v>
      </c>
      <c r="AO6" s="2">
        <v>25500</v>
      </c>
      <c r="AP6" s="2">
        <v>25900</v>
      </c>
      <c r="AQ6" s="2">
        <v>28600</v>
      </c>
      <c r="AR6" s="2">
        <v>24300</v>
      </c>
      <c r="AS6" s="2">
        <v>25400</v>
      </c>
      <c r="AT6" s="2">
        <v>27000</v>
      </c>
      <c r="AU6" s="2">
        <v>27100</v>
      </c>
      <c r="AV6" s="2">
        <v>29800</v>
      </c>
      <c r="AW6" s="2">
        <v>29700</v>
      </c>
    </row>
    <row r="7" spans="1:49">
      <c r="A7" s="3"/>
      <c r="B7" s="8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>
      <c r="A8" s="3"/>
      <c r="B8" s="5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>
      <c r="A9" s="3"/>
      <c r="B9" s="5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</row>
    <row r="12" spans="1:49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1:49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1:49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6" spans="1:49">
      <c r="M16" s="1" t="s">
        <v>81</v>
      </c>
    </row>
    <row r="17" spans="13:13">
      <c r="M17" s="1" t="s">
        <v>81</v>
      </c>
    </row>
    <row r="18" spans="13:13">
      <c r="M18" s="1" t="s">
        <v>81</v>
      </c>
    </row>
    <row r="19" spans="13:13">
      <c r="M19" s="1" t="s">
        <v>81</v>
      </c>
    </row>
    <row r="21" spans="13:13">
      <c r="M21" s="1" t="s">
        <v>81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831E0-A143-4444-AF27-0541B091BF80}">
  <dimension ref="A1:K203"/>
  <sheetViews>
    <sheetView workbookViewId="0"/>
  </sheetViews>
  <sheetFormatPr defaultRowHeight="18.75"/>
  <cols>
    <col min="5" max="5" width="10.25" bestFit="1" customWidth="1"/>
  </cols>
  <sheetData>
    <row r="1" spans="1:11">
      <c r="A1" t="s">
        <v>465</v>
      </c>
      <c r="B1" s="84" t="s">
        <v>446</v>
      </c>
      <c r="C1" s="86" t="s">
        <v>210</v>
      </c>
      <c r="D1" s="86" t="s">
        <v>211</v>
      </c>
      <c r="F1" t="s">
        <v>212</v>
      </c>
      <c r="G1" t="s">
        <v>213</v>
      </c>
      <c r="H1" t="s">
        <v>214</v>
      </c>
      <c r="J1" t="s">
        <v>215</v>
      </c>
      <c r="K1" t="s">
        <v>216</v>
      </c>
    </row>
    <row r="2" spans="1:11">
      <c r="A2" t="s">
        <v>212</v>
      </c>
      <c r="B2">
        <f>VLOOKUP($B$1,$E$2:$H$199,2,FALSE)</f>
        <v>5700</v>
      </c>
      <c r="C2" s="149">
        <v>126</v>
      </c>
      <c r="D2" s="149" t="s">
        <v>164</v>
      </c>
      <c r="E2" t="s">
        <v>217</v>
      </c>
      <c r="F2" s="87">
        <v>5700</v>
      </c>
      <c r="G2" s="88">
        <v>2900</v>
      </c>
      <c r="H2" s="88">
        <v>4300</v>
      </c>
      <c r="J2" t="s">
        <v>218</v>
      </c>
      <c r="K2" t="s">
        <v>219</v>
      </c>
    </row>
    <row r="3" spans="1:11">
      <c r="A3" t="s">
        <v>213</v>
      </c>
      <c r="B3">
        <f>VLOOKUP($B$1,$E$2:$H$199,3,FALSE)</f>
        <v>1350</v>
      </c>
      <c r="C3" s="149"/>
      <c r="D3" s="149"/>
      <c r="E3" t="s">
        <v>215</v>
      </c>
      <c r="F3" s="87">
        <v>5400</v>
      </c>
      <c r="G3" s="88">
        <v>3000</v>
      </c>
      <c r="H3" s="88">
        <v>4600</v>
      </c>
      <c r="J3" t="s">
        <v>220</v>
      </c>
      <c r="K3" t="s">
        <v>221</v>
      </c>
    </row>
    <row r="4" spans="1:11">
      <c r="A4" t="s">
        <v>214</v>
      </c>
      <c r="B4">
        <f t="shared" ref="B4" si="0">VLOOKUP($B$1,$E$2:$H$199,4,FALSE)</f>
        <v>3800</v>
      </c>
      <c r="C4" s="149"/>
      <c r="D4" s="149"/>
      <c r="E4" t="s">
        <v>222</v>
      </c>
      <c r="F4" s="89">
        <v>5800</v>
      </c>
      <c r="G4" s="88">
        <v>2900</v>
      </c>
      <c r="H4" s="88">
        <v>4100</v>
      </c>
      <c r="J4" t="s">
        <v>223</v>
      </c>
      <c r="K4" t="s">
        <v>224</v>
      </c>
    </row>
    <row r="5" spans="1:11">
      <c r="C5" s="149"/>
      <c r="D5" s="149"/>
      <c r="E5" t="s">
        <v>225</v>
      </c>
      <c r="F5" s="87" t="s">
        <v>226</v>
      </c>
      <c r="G5" s="88">
        <v>3100</v>
      </c>
      <c r="H5" s="88">
        <v>3500</v>
      </c>
      <c r="J5" t="s">
        <v>227</v>
      </c>
      <c r="K5" t="s">
        <v>228</v>
      </c>
    </row>
    <row r="6" spans="1:11">
      <c r="C6" s="149"/>
      <c r="D6" s="149"/>
      <c r="E6" t="s">
        <v>229</v>
      </c>
      <c r="F6" s="89">
        <v>6800</v>
      </c>
      <c r="G6" s="88">
        <v>3300</v>
      </c>
      <c r="H6" s="88">
        <v>5100</v>
      </c>
      <c r="J6" t="s">
        <v>230</v>
      </c>
      <c r="K6" t="s">
        <v>231</v>
      </c>
    </row>
    <row r="7" spans="1:11">
      <c r="C7" s="149"/>
      <c r="D7" s="149"/>
      <c r="E7" t="s">
        <v>218</v>
      </c>
      <c r="F7" s="90">
        <v>6100</v>
      </c>
      <c r="G7" s="88">
        <v>5600</v>
      </c>
      <c r="H7" s="88">
        <v>5600</v>
      </c>
      <c r="J7" t="s">
        <v>232</v>
      </c>
      <c r="K7" t="s">
        <v>233</v>
      </c>
    </row>
    <row r="8" spans="1:11">
      <c r="C8" s="149"/>
      <c r="D8" s="149"/>
      <c r="E8" t="s">
        <v>234</v>
      </c>
      <c r="F8" s="87" t="s">
        <v>226</v>
      </c>
      <c r="G8" s="88">
        <v>3300</v>
      </c>
      <c r="H8" s="88">
        <v>4150</v>
      </c>
      <c r="J8" t="s">
        <v>235</v>
      </c>
      <c r="K8" t="s">
        <v>236</v>
      </c>
    </row>
    <row r="9" spans="1:11">
      <c r="C9" s="149"/>
      <c r="D9" s="149"/>
      <c r="E9" t="s">
        <v>237</v>
      </c>
      <c r="F9" s="89">
        <v>3500</v>
      </c>
      <c r="G9" s="88">
        <v>4000</v>
      </c>
      <c r="H9" s="88">
        <v>4000</v>
      </c>
      <c r="J9" t="s">
        <v>238</v>
      </c>
      <c r="K9" t="s">
        <v>239</v>
      </c>
    </row>
    <row r="10" spans="1:11">
      <c r="C10" s="149"/>
      <c r="D10" s="149" t="s">
        <v>165</v>
      </c>
      <c r="E10" t="s">
        <v>165</v>
      </c>
      <c r="F10" s="87">
        <v>4400</v>
      </c>
      <c r="G10" s="88">
        <v>2800</v>
      </c>
      <c r="H10" s="88">
        <v>3800</v>
      </c>
      <c r="J10" t="s">
        <v>240</v>
      </c>
      <c r="K10" t="s">
        <v>241</v>
      </c>
    </row>
    <row r="11" spans="1:11">
      <c r="C11" s="149"/>
      <c r="D11" s="149"/>
      <c r="E11" t="s">
        <v>242</v>
      </c>
      <c r="F11" s="87">
        <v>4600</v>
      </c>
      <c r="G11" s="88">
        <v>2800</v>
      </c>
      <c r="H11" s="88">
        <v>3800</v>
      </c>
      <c r="J11" t="s">
        <v>243</v>
      </c>
      <c r="K11" t="s">
        <v>244</v>
      </c>
    </row>
    <row r="12" spans="1:11">
      <c r="C12" s="149"/>
      <c r="D12" s="149"/>
      <c r="E12" t="s">
        <v>245</v>
      </c>
      <c r="F12" s="87">
        <v>4800</v>
      </c>
      <c r="G12" s="88">
        <v>3000</v>
      </c>
      <c r="H12" s="88">
        <v>4000</v>
      </c>
      <c r="J12" t="s">
        <v>246</v>
      </c>
      <c r="K12" t="s">
        <v>247</v>
      </c>
    </row>
    <row r="13" spans="1:11">
      <c r="C13" s="149"/>
      <c r="D13" s="149"/>
      <c r="E13" t="s">
        <v>248</v>
      </c>
      <c r="F13" s="87">
        <v>5500</v>
      </c>
      <c r="G13" s="88">
        <v>3000</v>
      </c>
      <c r="H13" s="88">
        <v>4700</v>
      </c>
      <c r="J13" t="s">
        <v>249</v>
      </c>
      <c r="K13" t="s">
        <v>250</v>
      </c>
    </row>
    <row r="14" spans="1:11">
      <c r="C14" s="149"/>
      <c r="D14" s="149"/>
      <c r="E14" t="s">
        <v>220</v>
      </c>
      <c r="F14" s="87">
        <v>4700</v>
      </c>
      <c r="G14" s="88">
        <v>3200</v>
      </c>
      <c r="H14" s="88">
        <v>4500</v>
      </c>
      <c r="J14" t="s">
        <v>251</v>
      </c>
      <c r="K14" t="s">
        <v>252</v>
      </c>
    </row>
    <row r="15" spans="1:11">
      <c r="C15" s="149"/>
      <c r="D15" s="149"/>
      <c r="E15" t="s">
        <v>223</v>
      </c>
      <c r="F15" s="87">
        <v>5000</v>
      </c>
      <c r="G15" s="88">
        <v>3500</v>
      </c>
      <c r="H15" s="88">
        <v>4800</v>
      </c>
      <c r="J15" t="s">
        <v>253</v>
      </c>
      <c r="K15" t="s">
        <v>254</v>
      </c>
    </row>
    <row r="16" spans="1:11">
      <c r="C16" s="149"/>
      <c r="D16" s="149" t="s">
        <v>166</v>
      </c>
      <c r="E16" t="s">
        <v>255</v>
      </c>
      <c r="F16" s="87">
        <v>3800</v>
      </c>
      <c r="G16" s="88">
        <v>2600</v>
      </c>
      <c r="H16" s="88">
        <v>2900</v>
      </c>
      <c r="J16" t="s">
        <v>256</v>
      </c>
      <c r="K16" t="s">
        <v>257</v>
      </c>
    </row>
    <row r="17" spans="3:11">
      <c r="C17" s="149"/>
      <c r="D17" s="149"/>
      <c r="E17" t="s">
        <v>258</v>
      </c>
      <c r="F17" s="87">
        <v>3800</v>
      </c>
      <c r="G17" s="88">
        <v>2800</v>
      </c>
      <c r="H17" s="88">
        <v>3400</v>
      </c>
      <c r="J17" t="s">
        <v>259</v>
      </c>
      <c r="K17" t="s">
        <v>260</v>
      </c>
    </row>
    <row r="18" spans="3:11">
      <c r="C18" s="149"/>
      <c r="D18" s="149"/>
      <c r="E18" t="s">
        <v>261</v>
      </c>
      <c r="F18" s="89">
        <v>4200</v>
      </c>
      <c r="G18" s="88">
        <v>2500</v>
      </c>
      <c r="H18" s="88">
        <v>3800</v>
      </c>
      <c r="J18" t="s">
        <v>262</v>
      </c>
      <c r="K18" t="s">
        <v>263</v>
      </c>
    </row>
    <row r="19" spans="3:11">
      <c r="C19" s="149"/>
      <c r="D19" s="149"/>
      <c r="E19" t="s">
        <v>264</v>
      </c>
      <c r="F19" s="91">
        <v>3900</v>
      </c>
      <c r="G19" s="88">
        <v>2300</v>
      </c>
      <c r="H19" s="88">
        <v>3200</v>
      </c>
      <c r="J19" t="s">
        <v>265</v>
      </c>
      <c r="K19" t="s">
        <v>266</v>
      </c>
    </row>
    <row r="20" spans="3:11">
      <c r="C20" s="149">
        <v>127</v>
      </c>
      <c r="D20" s="149"/>
      <c r="E20" t="s">
        <v>267</v>
      </c>
      <c r="F20" s="87">
        <v>4100</v>
      </c>
      <c r="G20" s="88">
        <v>3400</v>
      </c>
      <c r="H20" s="88">
        <v>3500</v>
      </c>
      <c r="J20" t="s">
        <v>268</v>
      </c>
      <c r="K20" t="s">
        <v>269</v>
      </c>
    </row>
    <row r="21" spans="3:11">
      <c r="C21" s="149"/>
      <c r="D21" s="149"/>
      <c r="E21" t="s">
        <v>270</v>
      </c>
      <c r="F21" s="87">
        <v>3400</v>
      </c>
      <c r="G21" s="88">
        <v>2500</v>
      </c>
      <c r="H21" s="88">
        <v>2900</v>
      </c>
      <c r="J21" t="s">
        <v>271</v>
      </c>
      <c r="K21" t="s">
        <v>272</v>
      </c>
    </row>
    <row r="22" spans="3:11">
      <c r="C22" s="149"/>
      <c r="D22" s="149" t="s">
        <v>167</v>
      </c>
      <c r="E22" t="s">
        <v>273</v>
      </c>
      <c r="F22" s="87">
        <v>4800</v>
      </c>
      <c r="G22" s="88">
        <v>2400</v>
      </c>
      <c r="H22" s="88">
        <v>3200</v>
      </c>
      <c r="J22" t="s">
        <v>274</v>
      </c>
      <c r="K22" t="s">
        <v>275</v>
      </c>
    </row>
    <row r="23" spans="3:11">
      <c r="C23" s="149"/>
      <c r="D23" s="149"/>
      <c r="E23" t="s">
        <v>227</v>
      </c>
      <c r="F23" s="87">
        <v>4100</v>
      </c>
      <c r="G23" s="88">
        <v>2500</v>
      </c>
      <c r="H23" s="88">
        <v>2900</v>
      </c>
      <c r="J23" t="s">
        <v>191</v>
      </c>
      <c r="K23" t="s">
        <v>276</v>
      </c>
    </row>
    <row r="24" spans="3:11">
      <c r="C24" s="149"/>
      <c r="D24" s="149"/>
      <c r="E24" t="s">
        <v>230</v>
      </c>
      <c r="F24" s="87">
        <v>4600</v>
      </c>
      <c r="G24" s="88">
        <v>3000</v>
      </c>
      <c r="H24" s="88">
        <v>3400</v>
      </c>
      <c r="J24" t="s">
        <v>277</v>
      </c>
      <c r="K24" t="s">
        <v>278</v>
      </c>
    </row>
    <row r="25" spans="3:11">
      <c r="C25" s="149"/>
      <c r="D25" s="149"/>
      <c r="E25" t="s">
        <v>279</v>
      </c>
      <c r="F25" s="87" t="s">
        <v>226</v>
      </c>
      <c r="G25" s="88">
        <v>2500</v>
      </c>
      <c r="H25" s="88">
        <v>3300</v>
      </c>
      <c r="J25" t="s">
        <v>280</v>
      </c>
      <c r="K25" t="s">
        <v>281</v>
      </c>
    </row>
    <row r="26" spans="3:11">
      <c r="C26" s="149"/>
      <c r="D26" s="149"/>
      <c r="E26" t="s">
        <v>282</v>
      </c>
      <c r="F26" s="87">
        <v>4400</v>
      </c>
      <c r="G26" s="88">
        <v>2400</v>
      </c>
      <c r="H26" s="88">
        <v>3200</v>
      </c>
      <c r="J26" t="s">
        <v>283</v>
      </c>
      <c r="K26" t="s">
        <v>284</v>
      </c>
    </row>
    <row r="27" spans="3:11">
      <c r="C27" s="149"/>
      <c r="D27" s="149"/>
      <c r="E27" t="s">
        <v>285</v>
      </c>
      <c r="F27" s="87">
        <v>4500</v>
      </c>
      <c r="G27" s="88">
        <v>2200</v>
      </c>
      <c r="H27" s="88">
        <v>2900</v>
      </c>
      <c r="J27" t="s">
        <v>286</v>
      </c>
      <c r="K27" t="s">
        <v>287</v>
      </c>
    </row>
    <row r="28" spans="3:11">
      <c r="C28" s="149"/>
      <c r="D28" s="149" t="s">
        <v>168</v>
      </c>
      <c r="E28" t="s">
        <v>168</v>
      </c>
      <c r="F28" s="87">
        <v>3900</v>
      </c>
      <c r="G28" s="88">
        <v>2500</v>
      </c>
      <c r="H28" s="88">
        <v>3700</v>
      </c>
      <c r="J28" t="s">
        <v>288</v>
      </c>
      <c r="K28" t="s">
        <v>289</v>
      </c>
    </row>
    <row r="29" spans="3:11">
      <c r="C29" s="149"/>
      <c r="D29" s="149"/>
      <c r="E29" t="s">
        <v>290</v>
      </c>
      <c r="F29" s="87">
        <v>3900</v>
      </c>
      <c r="G29" s="88">
        <v>2500</v>
      </c>
      <c r="H29" s="88">
        <v>3500</v>
      </c>
      <c r="J29" t="s">
        <v>291</v>
      </c>
      <c r="K29" t="s">
        <v>292</v>
      </c>
    </row>
    <row r="30" spans="3:11">
      <c r="C30" s="149"/>
      <c r="D30" s="149"/>
      <c r="E30" t="s">
        <v>293</v>
      </c>
      <c r="F30" s="87">
        <v>4500</v>
      </c>
      <c r="G30" s="88">
        <v>2700</v>
      </c>
      <c r="H30" s="88">
        <v>3800</v>
      </c>
      <c r="J30" t="s">
        <v>294</v>
      </c>
      <c r="K30" t="s">
        <v>295</v>
      </c>
    </row>
    <row r="31" spans="3:11">
      <c r="C31" s="149"/>
      <c r="D31" s="149"/>
      <c r="E31" t="s">
        <v>296</v>
      </c>
      <c r="F31" s="87">
        <v>5200</v>
      </c>
      <c r="G31" s="88">
        <v>2700</v>
      </c>
      <c r="H31" s="88">
        <v>4300</v>
      </c>
      <c r="J31" t="s">
        <v>203</v>
      </c>
      <c r="K31" t="s">
        <v>297</v>
      </c>
    </row>
    <row r="32" spans="3:11">
      <c r="C32" s="149"/>
      <c r="D32" s="149"/>
      <c r="E32" t="s">
        <v>232</v>
      </c>
      <c r="F32" s="87">
        <v>5500</v>
      </c>
      <c r="G32" s="88">
        <v>2500</v>
      </c>
      <c r="H32" s="88">
        <v>5000</v>
      </c>
      <c r="J32" t="s">
        <v>298</v>
      </c>
      <c r="K32" t="s">
        <v>299</v>
      </c>
    </row>
    <row r="33" spans="3:11">
      <c r="C33" s="149"/>
      <c r="D33" s="149"/>
      <c r="E33" t="s">
        <v>235</v>
      </c>
      <c r="F33" s="87">
        <v>5500</v>
      </c>
      <c r="G33" s="92" t="s">
        <v>466</v>
      </c>
      <c r="H33" s="88">
        <v>4900</v>
      </c>
      <c r="J33" t="s">
        <v>205</v>
      </c>
      <c r="K33" t="s">
        <v>300</v>
      </c>
    </row>
    <row r="34" spans="3:11">
      <c r="C34" s="149"/>
      <c r="D34" s="149" t="s">
        <v>169</v>
      </c>
      <c r="E34" t="s">
        <v>169</v>
      </c>
      <c r="F34" s="87">
        <v>4400</v>
      </c>
      <c r="G34" s="88">
        <v>2300</v>
      </c>
      <c r="H34" s="88">
        <v>3000</v>
      </c>
      <c r="J34" t="s">
        <v>301</v>
      </c>
      <c r="K34" t="s">
        <v>302</v>
      </c>
    </row>
    <row r="35" spans="3:11">
      <c r="C35" s="149"/>
      <c r="D35" s="149"/>
      <c r="E35" t="s">
        <v>303</v>
      </c>
      <c r="F35" s="90" t="s">
        <v>455</v>
      </c>
      <c r="G35" s="88">
        <v>2500</v>
      </c>
      <c r="H35" s="88">
        <v>3800</v>
      </c>
      <c r="J35" t="s">
        <v>304</v>
      </c>
      <c r="K35" t="s">
        <v>305</v>
      </c>
    </row>
    <row r="36" spans="3:11">
      <c r="C36" s="149"/>
      <c r="D36" s="149"/>
      <c r="E36" t="s">
        <v>306</v>
      </c>
      <c r="F36" s="87" t="s">
        <v>226</v>
      </c>
      <c r="G36" s="88">
        <v>3200</v>
      </c>
      <c r="H36" s="88">
        <v>4500</v>
      </c>
      <c r="J36" t="s">
        <v>206</v>
      </c>
      <c r="K36" t="s">
        <v>307</v>
      </c>
    </row>
    <row r="37" spans="3:11">
      <c r="C37" s="149"/>
      <c r="D37" s="149"/>
      <c r="E37" t="s">
        <v>308</v>
      </c>
      <c r="F37" s="87">
        <v>5600</v>
      </c>
      <c r="G37" s="88">
        <v>2600</v>
      </c>
      <c r="H37" s="88">
        <v>4000</v>
      </c>
      <c r="J37" t="s">
        <v>309</v>
      </c>
      <c r="K37" t="s">
        <v>310</v>
      </c>
    </row>
    <row r="38" spans="3:11">
      <c r="C38" s="149">
        <v>128</v>
      </c>
      <c r="D38" s="149"/>
      <c r="E38" t="s">
        <v>311</v>
      </c>
      <c r="F38" s="87">
        <v>4300</v>
      </c>
      <c r="G38" s="88">
        <v>2300</v>
      </c>
      <c r="H38" s="88">
        <v>3000</v>
      </c>
      <c r="J38" t="s">
        <v>312</v>
      </c>
      <c r="K38" t="s">
        <v>313</v>
      </c>
    </row>
    <row r="39" spans="3:11">
      <c r="C39" s="149"/>
      <c r="D39" s="149" t="s">
        <v>170</v>
      </c>
      <c r="E39" t="s">
        <v>170</v>
      </c>
      <c r="F39" s="87">
        <v>4300</v>
      </c>
      <c r="G39" s="88">
        <v>2000</v>
      </c>
      <c r="H39" s="88">
        <v>3900</v>
      </c>
      <c r="J39" t="s">
        <v>207</v>
      </c>
      <c r="K39" t="s">
        <v>314</v>
      </c>
    </row>
    <row r="40" spans="3:11">
      <c r="C40" s="149"/>
      <c r="D40" s="149"/>
      <c r="E40" t="s">
        <v>315</v>
      </c>
      <c r="F40" s="87">
        <v>4800</v>
      </c>
      <c r="G40" s="88">
        <v>2500</v>
      </c>
      <c r="H40" s="88">
        <v>4000</v>
      </c>
      <c r="J40" t="s">
        <v>316</v>
      </c>
      <c r="K40" t="s">
        <v>317</v>
      </c>
    </row>
    <row r="41" spans="3:11">
      <c r="C41" s="149"/>
      <c r="D41" s="149"/>
      <c r="E41" t="s">
        <v>318</v>
      </c>
      <c r="F41" s="87">
        <v>4600</v>
      </c>
      <c r="G41" s="88">
        <v>2000</v>
      </c>
      <c r="H41" s="88">
        <v>4000</v>
      </c>
      <c r="J41" t="s">
        <v>319</v>
      </c>
      <c r="K41" t="s">
        <v>320</v>
      </c>
    </row>
    <row r="42" spans="3:11">
      <c r="C42" s="149"/>
      <c r="D42" s="149"/>
      <c r="E42" t="s">
        <v>321</v>
      </c>
      <c r="F42" s="89">
        <v>4050</v>
      </c>
      <c r="G42" s="88">
        <v>2150</v>
      </c>
      <c r="H42" s="88">
        <v>3450</v>
      </c>
      <c r="J42" t="s">
        <v>322</v>
      </c>
      <c r="K42" t="s">
        <v>323</v>
      </c>
    </row>
    <row r="43" spans="3:11">
      <c r="C43" s="149"/>
      <c r="D43" s="149"/>
      <c r="E43" t="s">
        <v>324</v>
      </c>
      <c r="F43" s="87">
        <v>4800</v>
      </c>
      <c r="G43" s="88">
        <v>2200</v>
      </c>
      <c r="H43" s="88">
        <v>3900</v>
      </c>
      <c r="J43" t="s">
        <v>325</v>
      </c>
      <c r="K43" t="s">
        <v>326</v>
      </c>
    </row>
    <row r="44" spans="3:11">
      <c r="C44" s="149"/>
      <c r="D44" s="149"/>
      <c r="E44" t="s">
        <v>327</v>
      </c>
      <c r="F44" s="89">
        <v>4600</v>
      </c>
      <c r="G44" s="88">
        <v>2400</v>
      </c>
      <c r="H44" s="88">
        <v>3850</v>
      </c>
      <c r="J44" t="s">
        <v>328</v>
      </c>
      <c r="K44" t="s">
        <v>329</v>
      </c>
    </row>
    <row r="45" spans="3:11">
      <c r="C45" s="149"/>
      <c r="D45" s="149" t="s">
        <v>160</v>
      </c>
      <c r="E45" t="s">
        <v>330</v>
      </c>
      <c r="F45" s="87">
        <v>4450</v>
      </c>
      <c r="G45" s="88">
        <v>1900</v>
      </c>
      <c r="H45" s="88">
        <v>3100</v>
      </c>
      <c r="J45" t="s">
        <v>208</v>
      </c>
      <c r="K45" t="s">
        <v>331</v>
      </c>
    </row>
    <row r="46" spans="3:11">
      <c r="C46" s="149"/>
      <c r="D46" s="149"/>
      <c r="E46" t="s">
        <v>332</v>
      </c>
      <c r="F46" s="87">
        <v>4700</v>
      </c>
      <c r="G46" s="88">
        <v>1800</v>
      </c>
      <c r="H46" s="88">
        <v>3500</v>
      </c>
      <c r="J46" t="s">
        <v>333</v>
      </c>
      <c r="K46" t="s">
        <v>334</v>
      </c>
    </row>
    <row r="47" spans="3:11">
      <c r="C47" s="149"/>
      <c r="D47" s="149"/>
      <c r="E47" t="s">
        <v>335</v>
      </c>
      <c r="F47" s="87">
        <v>5450</v>
      </c>
      <c r="G47" s="88">
        <v>1900</v>
      </c>
      <c r="H47" s="88">
        <v>4200</v>
      </c>
      <c r="J47" t="s">
        <v>336</v>
      </c>
      <c r="K47" t="s">
        <v>337</v>
      </c>
    </row>
    <row r="48" spans="3:11">
      <c r="C48" s="149"/>
      <c r="D48" s="149"/>
      <c r="E48" t="s">
        <v>338</v>
      </c>
      <c r="F48" s="87">
        <v>4500</v>
      </c>
      <c r="G48" s="88">
        <v>1900</v>
      </c>
      <c r="H48" s="88">
        <v>3350</v>
      </c>
      <c r="J48" t="s">
        <v>339</v>
      </c>
      <c r="K48" t="s">
        <v>340</v>
      </c>
    </row>
    <row r="49" spans="3:11">
      <c r="C49" s="149"/>
      <c r="D49" s="149" t="s">
        <v>171</v>
      </c>
      <c r="E49" t="s">
        <v>341</v>
      </c>
      <c r="F49" s="87">
        <v>4000</v>
      </c>
      <c r="G49" s="88">
        <v>1700</v>
      </c>
      <c r="H49" s="88">
        <v>2450</v>
      </c>
      <c r="J49" t="s">
        <v>342</v>
      </c>
      <c r="K49" t="s">
        <v>343</v>
      </c>
    </row>
    <row r="50" spans="3:11">
      <c r="C50" s="149"/>
      <c r="D50" s="149"/>
      <c r="E50" t="s">
        <v>344</v>
      </c>
      <c r="F50" s="87">
        <v>4000</v>
      </c>
      <c r="G50" s="88">
        <v>1300</v>
      </c>
      <c r="H50" s="88">
        <v>2500</v>
      </c>
      <c r="J50" t="s">
        <v>345</v>
      </c>
      <c r="K50" t="s">
        <v>346</v>
      </c>
    </row>
    <row r="51" spans="3:11">
      <c r="C51" s="149"/>
      <c r="D51" s="149"/>
      <c r="E51" t="s">
        <v>238</v>
      </c>
      <c r="F51" s="87">
        <v>4350</v>
      </c>
      <c r="G51" s="88">
        <v>2100</v>
      </c>
      <c r="H51" s="88">
        <v>3050</v>
      </c>
    </row>
    <row r="52" spans="3:11">
      <c r="C52" s="149"/>
      <c r="D52" s="149"/>
      <c r="E52" t="s">
        <v>240</v>
      </c>
      <c r="F52" s="87">
        <v>4050</v>
      </c>
      <c r="G52" s="88">
        <v>1600</v>
      </c>
      <c r="H52" s="88">
        <v>2800</v>
      </c>
    </row>
    <row r="53" spans="3:11">
      <c r="C53" s="149"/>
      <c r="D53" s="149"/>
      <c r="E53" t="s">
        <v>347</v>
      </c>
      <c r="F53" s="87">
        <v>4150</v>
      </c>
      <c r="G53" s="88">
        <v>1400</v>
      </c>
      <c r="H53" s="88">
        <v>2600</v>
      </c>
    </row>
    <row r="54" spans="3:11">
      <c r="C54" s="149"/>
      <c r="D54" s="149" t="s">
        <v>172</v>
      </c>
      <c r="E54" t="s">
        <v>348</v>
      </c>
      <c r="F54" s="87">
        <v>4300</v>
      </c>
      <c r="G54" s="88">
        <v>2100</v>
      </c>
      <c r="H54" s="88">
        <v>2750</v>
      </c>
    </row>
    <row r="55" spans="3:11">
      <c r="C55" s="149"/>
      <c r="D55" s="149"/>
      <c r="E55" t="s">
        <v>349</v>
      </c>
      <c r="F55" s="87">
        <v>4300</v>
      </c>
      <c r="G55" s="88">
        <v>2100</v>
      </c>
      <c r="H55" s="88">
        <v>2750</v>
      </c>
    </row>
    <row r="56" spans="3:11">
      <c r="C56" s="149">
        <v>129</v>
      </c>
      <c r="D56" s="149"/>
      <c r="E56" t="s">
        <v>350</v>
      </c>
      <c r="F56" s="87">
        <v>4150</v>
      </c>
      <c r="G56" s="88">
        <v>2150</v>
      </c>
      <c r="H56" s="88">
        <v>2550</v>
      </c>
    </row>
    <row r="57" spans="3:11">
      <c r="C57" s="149"/>
      <c r="D57" s="149"/>
      <c r="E57" t="s">
        <v>351</v>
      </c>
      <c r="F57" s="87">
        <v>4600</v>
      </c>
      <c r="G57" s="88">
        <v>2650</v>
      </c>
      <c r="H57" s="88">
        <v>3350</v>
      </c>
    </row>
    <row r="58" spans="3:11">
      <c r="C58" s="149"/>
      <c r="D58" s="149"/>
      <c r="E58" t="s">
        <v>352</v>
      </c>
      <c r="F58" s="87">
        <v>4400</v>
      </c>
      <c r="G58" s="88">
        <v>2850</v>
      </c>
      <c r="H58" s="88">
        <v>3500</v>
      </c>
    </row>
    <row r="59" spans="3:11">
      <c r="C59" s="149"/>
      <c r="D59" s="149" t="s">
        <v>173</v>
      </c>
      <c r="E59" t="s">
        <v>243</v>
      </c>
      <c r="F59" s="89">
        <v>5700</v>
      </c>
      <c r="G59" s="88">
        <v>1350</v>
      </c>
      <c r="H59" s="88">
        <v>3800</v>
      </c>
    </row>
    <row r="60" spans="3:11">
      <c r="C60" s="149"/>
      <c r="D60" s="149"/>
      <c r="E60" t="s">
        <v>353</v>
      </c>
      <c r="F60" s="89">
        <v>5700</v>
      </c>
      <c r="G60" s="88">
        <v>1450</v>
      </c>
      <c r="H60" s="88">
        <v>3800</v>
      </c>
    </row>
    <row r="61" spans="3:11">
      <c r="C61" s="149"/>
      <c r="D61" s="149"/>
      <c r="E61" t="s">
        <v>354</v>
      </c>
      <c r="F61" s="89">
        <v>5700</v>
      </c>
      <c r="G61" s="88">
        <v>1450</v>
      </c>
      <c r="H61" s="88">
        <v>3900</v>
      </c>
    </row>
    <row r="62" spans="3:11">
      <c r="C62" s="149"/>
      <c r="D62" s="149"/>
      <c r="E62" t="s">
        <v>355</v>
      </c>
      <c r="F62" s="89">
        <v>5050</v>
      </c>
      <c r="G62" s="88">
        <v>1550</v>
      </c>
      <c r="H62" s="88">
        <v>3400</v>
      </c>
    </row>
    <row r="63" spans="3:11">
      <c r="C63" s="149"/>
      <c r="D63" s="149"/>
      <c r="E63" t="s">
        <v>356</v>
      </c>
      <c r="F63" s="87">
        <v>5250</v>
      </c>
      <c r="G63" s="88">
        <v>1550</v>
      </c>
      <c r="H63" s="88">
        <v>3400</v>
      </c>
    </row>
    <row r="64" spans="3:11">
      <c r="C64" s="149"/>
      <c r="D64" s="149" t="s">
        <v>174</v>
      </c>
      <c r="E64" t="s">
        <v>174</v>
      </c>
      <c r="F64" s="87">
        <v>6800</v>
      </c>
      <c r="G64" s="88">
        <v>1600</v>
      </c>
      <c r="H64" s="88">
        <v>5500</v>
      </c>
    </row>
    <row r="65" spans="3:8">
      <c r="C65" s="149"/>
      <c r="D65" s="149"/>
      <c r="E65" t="s">
        <v>357</v>
      </c>
      <c r="F65" s="87">
        <v>6400</v>
      </c>
      <c r="G65" s="88">
        <v>2200</v>
      </c>
      <c r="H65" s="88">
        <v>5400</v>
      </c>
    </row>
    <row r="66" spans="3:8">
      <c r="C66" s="149"/>
      <c r="D66" s="149"/>
      <c r="E66" t="s">
        <v>358</v>
      </c>
      <c r="F66" s="87">
        <v>6700</v>
      </c>
      <c r="G66" s="88">
        <v>1400</v>
      </c>
      <c r="H66" s="88">
        <v>5500</v>
      </c>
    </row>
    <row r="67" spans="3:8">
      <c r="C67" s="149"/>
      <c r="D67" s="149"/>
      <c r="E67" t="s">
        <v>359</v>
      </c>
      <c r="F67" s="87">
        <v>7100</v>
      </c>
      <c r="G67" s="88">
        <v>1700</v>
      </c>
      <c r="H67" s="88">
        <v>5600</v>
      </c>
    </row>
    <row r="68" spans="3:8">
      <c r="C68" s="149"/>
      <c r="D68" s="149"/>
      <c r="E68" t="s">
        <v>360</v>
      </c>
      <c r="F68" s="87">
        <v>6400</v>
      </c>
      <c r="G68" s="88">
        <v>1600</v>
      </c>
      <c r="H68" s="88">
        <v>5200</v>
      </c>
    </row>
    <row r="69" spans="3:8">
      <c r="C69" s="149"/>
      <c r="D69" s="149"/>
      <c r="E69" t="s">
        <v>361</v>
      </c>
      <c r="F69" s="87">
        <v>6200</v>
      </c>
      <c r="G69" s="88">
        <v>2100</v>
      </c>
      <c r="H69" s="88">
        <v>5100</v>
      </c>
    </row>
    <row r="70" spans="3:8">
      <c r="C70" s="149"/>
      <c r="D70" s="149" t="s">
        <v>175</v>
      </c>
      <c r="E70" t="s">
        <v>362</v>
      </c>
      <c r="F70" s="87">
        <v>7050</v>
      </c>
      <c r="G70" s="88">
        <v>1150</v>
      </c>
      <c r="H70" s="88">
        <v>5350</v>
      </c>
    </row>
    <row r="71" spans="3:8">
      <c r="C71" s="149"/>
      <c r="D71" s="149"/>
      <c r="E71" t="s">
        <v>363</v>
      </c>
      <c r="F71" s="87">
        <v>6950</v>
      </c>
      <c r="G71" s="88">
        <v>1150</v>
      </c>
      <c r="H71" s="88">
        <v>5250</v>
      </c>
    </row>
    <row r="72" spans="3:8">
      <c r="C72" s="149"/>
      <c r="D72" s="149"/>
      <c r="E72" t="s">
        <v>364</v>
      </c>
      <c r="F72" s="87">
        <v>5500</v>
      </c>
      <c r="G72" s="88">
        <v>1300</v>
      </c>
      <c r="H72" s="88">
        <v>4000</v>
      </c>
    </row>
    <row r="73" spans="3:8">
      <c r="C73" s="149"/>
      <c r="D73" s="149"/>
      <c r="E73" t="s">
        <v>365</v>
      </c>
      <c r="F73" s="87">
        <v>6200</v>
      </c>
      <c r="G73" s="88">
        <v>1300</v>
      </c>
      <c r="H73" s="88">
        <v>4900</v>
      </c>
    </row>
    <row r="74" spans="3:8">
      <c r="C74" s="149">
        <v>130</v>
      </c>
      <c r="D74" s="149" t="s">
        <v>176</v>
      </c>
      <c r="E74" t="s">
        <v>366</v>
      </c>
      <c r="F74" s="87">
        <v>7000</v>
      </c>
      <c r="G74" s="88">
        <v>1300</v>
      </c>
      <c r="H74" s="88">
        <v>4900</v>
      </c>
    </row>
    <row r="75" spans="3:8">
      <c r="C75" s="149"/>
      <c r="D75" s="149"/>
      <c r="E75" t="s">
        <v>367</v>
      </c>
      <c r="F75" s="87">
        <v>7000</v>
      </c>
      <c r="G75" s="88">
        <v>1300</v>
      </c>
      <c r="H75" s="88">
        <v>4900</v>
      </c>
    </row>
    <row r="76" spans="3:8">
      <c r="C76" s="149"/>
      <c r="D76" s="149"/>
      <c r="E76" t="s">
        <v>368</v>
      </c>
      <c r="F76" s="87">
        <v>6000</v>
      </c>
      <c r="G76" s="88">
        <v>1400</v>
      </c>
      <c r="H76" s="88">
        <v>4300</v>
      </c>
    </row>
    <row r="77" spans="3:8">
      <c r="C77" s="149"/>
      <c r="D77" s="149"/>
      <c r="E77" t="s">
        <v>369</v>
      </c>
      <c r="F77" s="87">
        <v>7100</v>
      </c>
      <c r="G77" s="88">
        <v>1400</v>
      </c>
      <c r="H77" s="88">
        <v>5500</v>
      </c>
    </row>
    <row r="78" spans="3:8">
      <c r="C78" s="149"/>
      <c r="D78" s="149"/>
      <c r="E78" t="s">
        <v>370</v>
      </c>
      <c r="F78" s="87">
        <v>5300</v>
      </c>
      <c r="G78" s="88">
        <v>1600</v>
      </c>
      <c r="H78" s="88">
        <v>4400</v>
      </c>
    </row>
    <row r="79" spans="3:8">
      <c r="C79" s="149"/>
      <c r="D79" s="149"/>
      <c r="E79" t="s">
        <v>371</v>
      </c>
      <c r="F79" s="87">
        <v>6600</v>
      </c>
      <c r="G79" s="88">
        <v>1400</v>
      </c>
      <c r="H79" s="88">
        <v>4100</v>
      </c>
    </row>
    <row r="80" spans="3:8">
      <c r="C80" s="149"/>
      <c r="D80" s="149" t="s">
        <v>177</v>
      </c>
      <c r="E80" t="s">
        <v>372</v>
      </c>
      <c r="F80" s="87">
        <v>5700</v>
      </c>
      <c r="G80" s="88">
        <v>2650</v>
      </c>
      <c r="H80" s="88">
        <v>4300</v>
      </c>
    </row>
    <row r="81" spans="3:8">
      <c r="C81" s="149"/>
      <c r="D81" s="149"/>
      <c r="E81" t="s">
        <v>373</v>
      </c>
      <c r="F81" s="87">
        <v>5600</v>
      </c>
      <c r="G81" s="88">
        <v>2750</v>
      </c>
      <c r="H81" s="88">
        <v>4450</v>
      </c>
    </row>
    <row r="82" spans="3:8">
      <c r="C82" s="149"/>
      <c r="D82" s="149"/>
      <c r="E82" t="s">
        <v>374</v>
      </c>
      <c r="F82" s="87">
        <v>5500</v>
      </c>
      <c r="G82" s="88">
        <v>2750</v>
      </c>
      <c r="H82" s="88">
        <v>4300</v>
      </c>
    </row>
    <row r="83" spans="3:8">
      <c r="C83" s="149"/>
      <c r="D83" s="149" t="s">
        <v>178</v>
      </c>
      <c r="E83" t="s">
        <v>253</v>
      </c>
      <c r="F83" s="87">
        <v>6600</v>
      </c>
      <c r="G83" s="88">
        <v>3700</v>
      </c>
      <c r="H83" s="88">
        <v>5100</v>
      </c>
    </row>
    <row r="84" spans="3:8">
      <c r="C84" s="149"/>
      <c r="D84" s="149"/>
      <c r="E84" t="s">
        <v>256</v>
      </c>
      <c r="F84" s="89">
        <v>7100</v>
      </c>
      <c r="G84" s="88">
        <v>4200</v>
      </c>
      <c r="H84" s="88">
        <v>5600</v>
      </c>
    </row>
    <row r="85" spans="3:8">
      <c r="C85" s="149"/>
      <c r="D85" s="149"/>
      <c r="E85" t="s">
        <v>259</v>
      </c>
      <c r="F85" s="87">
        <v>7100</v>
      </c>
      <c r="G85" s="88">
        <v>4200</v>
      </c>
      <c r="H85" s="88">
        <v>5600</v>
      </c>
    </row>
    <row r="86" spans="3:8">
      <c r="C86" s="149"/>
      <c r="D86" s="149"/>
      <c r="E86" t="s">
        <v>375</v>
      </c>
      <c r="F86" s="89">
        <v>6500</v>
      </c>
      <c r="G86">
        <v>4800</v>
      </c>
      <c r="H86" s="88">
        <v>6200</v>
      </c>
    </row>
    <row r="87" spans="3:8">
      <c r="C87" s="149"/>
      <c r="D87" s="149"/>
      <c r="E87" t="s">
        <v>376</v>
      </c>
      <c r="F87" s="90">
        <v>7000</v>
      </c>
      <c r="G87" s="88">
        <v>4100</v>
      </c>
      <c r="H87" s="88">
        <v>5600</v>
      </c>
    </row>
    <row r="88" spans="3:8">
      <c r="C88" s="149"/>
      <c r="D88" s="149"/>
      <c r="E88" t="s">
        <v>377</v>
      </c>
      <c r="F88" s="87">
        <v>6700</v>
      </c>
      <c r="G88" s="88">
        <v>3800</v>
      </c>
      <c r="H88" s="88">
        <v>5200</v>
      </c>
    </row>
    <row r="89" spans="3:8">
      <c r="C89" s="149"/>
      <c r="D89" s="149"/>
      <c r="E89" t="s">
        <v>378</v>
      </c>
      <c r="F89" s="87">
        <v>7100</v>
      </c>
      <c r="G89" s="88">
        <v>4600</v>
      </c>
      <c r="H89" s="88">
        <v>4600</v>
      </c>
    </row>
    <row r="90" spans="3:8">
      <c r="C90" s="149"/>
      <c r="D90" s="149" t="s">
        <v>179</v>
      </c>
      <c r="E90" t="s">
        <v>179</v>
      </c>
      <c r="F90" s="90">
        <v>4400</v>
      </c>
      <c r="G90" s="88">
        <v>1800</v>
      </c>
      <c r="H90" s="88">
        <v>4000</v>
      </c>
    </row>
    <row r="91" spans="3:8">
      <c r="C91" s="149"/>
      <c r="D91" s="149"/>
      <c r="E91" t="s">
        <v>379</v>
      </c>
      <c r="F91" s="90">
        <v>4400</v>
      </c>
      <c r="G91" s="88">
        <v>2500</v>
      </c>
      <c r="H91" s="88">
        <v>4000</v>
      </c>
    </row>
    <row r="92" spans="3:8">
      <c r="C92" s="149">
        <v>131</v>
      </c>
      <c r="D92" s="149"/>
      <c r="E92" t="s">
        <v>380</v>
      </c>
      <c r="F92" s="87"/>
      <c r="G92" s="88">
        <v>2700</v>
      </c>
      <c r="H92" s="88">
        <v>4100</v>
      </c>
    </row>
    <row r="93" spans="3:8">
      <c r="C93" s="149"/>
      <c r="D93" s="149"/>
      <c r="E93" t="s">
        <v>381</v>
      </c>
      <c r="F93" s="90">
        <v>4400</v>
      </c>
      <c r="G93" s="88">
        <v>2700</v>
      </c>
      <c r="H93" s="88">
        <v>4400</v>
      </c>
    </row>
    <row r="94" spans="3:8">
      <c r="C94" s="149"/>
      <c r="D94" s="149" t="s">
        <v>180</v>
      </c>
      <c r="E94" t="s">
        <v>180</v>
      </c>
      <c r="F94" s="87"/>
      <c r="G94" s="88">
        <v>2950</v>
      </c>
      <c r="H94" s="88">
        <v>4050</v>
      </c>
    </row>
    <row r="95" spans="3:8">
      <c r="C95" s="149"/>
      <c r="D95" s="149"/>
      <c r="E95" t="s">
        <v>382</v>
      </c>
      <c r="F95" s="87"/>
      <c r="G95" s="88">
        <v>3150</v>
      </c>
      <c r="H95" s="88">
        <v>4400</v>
      </c>
    </row>
    <row r="96" spans="3:8">
      <c r="C96" s="149"/>
      <c r="D96" s="149"/>
      <c r="E96" t="s">
        <v>383</v>
      </c>
      <c r="F96" s="87"/>
      <c r="G96" s="88">
        <v>3250</v>
      </c>
      <c r="H96" s="88">
        <v>5100</v>
      </c>
    </row>
    <row r="97" spans="3:8">
      <c r="C97" s="149"/>
      <c r="D97" s="149" t="s">
        <v>181</v>
      </c>
      <c r="E97" t="s">
        <v>384</v>
      </c>
      <c r="F97" s="87">
        <v>4900</v>
      </c>
      <c r="G97" s="88">
        <v>2500</v>
      </c>
      <c r="H97" s="88">
        <v>4500</v>
      </c>
    </row>
    <row r="98" spans="3:8">
      <c r="C98" s="149"/>
      <c r="D98" s="149"/>
      <c r="E98" t="s">
        <v>385</v>
      </c>
      <c r="F98" s="87"/>
      <c r="G98" s="88">
        <v>2700</v>
      </c>
      <c r="H98" s="88">
        <v>4200</v>
      </c>
    </row>
    <row r="99" spans="3:8">
      <c r="C99" s="149"/>
      <c r="D99" s="149"/>
      <c r="E99" t="s">
        <v>386</v>
      </c>
      <c r="F99" s="87">
        <v>4900</v>
      </c>
      <c r="G99" s="88">
        <v>2700</v>
      </c>
      <c r="H99" s="88">
        <v>4500</v>
      </c>
    </row>
    <row r="100" spans="3:8">
      <c r="C100" s="149"/>
      <c r="D100" s="149"/>
      <c r="E100" t="s">
        <v>387</v>
      </c>
      <c r="F100" s="87"/>
      <c r="G100" s="88"/>
      <c r="H100" s="88"/>
    </row>
    <row r="101" spans="3:8">
      <c r="C101" s="149"/>
      <c r="D101" s="149" t="s">
        <v>182</v>
      </c>
      <c r="E101" t="s">
        <v>182</v>
      </c>
      <c r="F101" s="87">
        <v>4700</v>
      </c>
      <c r="G101" s="88">
        <v>1900</v>
      </c>
      <c r="H101" s="88">
        <v>4000</v>
      </c>
    </row>
    <row r="102" spans="3:8">
      <c r="C102" s="149"/>
      <c r="D102" s="149"/>
      <c r="E102" t="s">
        <v>349</v>
      </c>
      <c r="F102" s="87">
        <v>7000</v>
      </c>
      <c r="G102" s="88">
        <v>4500</v>
      </c>
      <c r="H102" s="88">
        <v>4500</v>
      </c>
    </row>
    <row r="103" spans="3:8">
      <c r="C103" s="149"/>
      <c r="D103" s="149"/>
      <c r="E103" t="s">
        <v>388</v>
      </c>
      <c r="F103" s="87">
        <v>5000</v>
      </c>
      <c r="G103" s="88">
        <v>2600</v>
      </c>
      <c r="H103" s="88">
        <v>4200</v>
      </c>
    </row>
    <row r="104" spans="3:8">
      <c r="C104" s="149"/>
      <c r="D104" s="149"/>
      <c r="E104" t="s">
        <v>389</v>
      </c>
      <c r="F104" s="87">
        <v>4500</v>
      </c>
      <c r="G104" s="88">
        <v>2100</v>
      </c>
      <c r="H104" s="88">
        <v>3400</v>
      </c>
    </row>
    <row r="105" spans="3:8">
      <c r="C105" s="149"/>
      <c r="D105" s="149" t="s">
        <v>183</v>
      </c>
      <c r="E105" t="s">
        <v>183</v>
      </c>
      <c r="F105" s="89">
        <v>4600</v>
      </c>
      <c r="G105" s="88">
        <v>1800</v>
      </c>
      <c r="H105" s="101">
        <v>3500</v>
      </c>
    </row>
    <row r="106" spans="3:8">
      <c r="C106" s="149"/>
      <c r="D106" s="149"/>
      <c r="E106" t="s">
        <v>390</v>
      </c>
      <c r="F106" s="87">
        <v>4700</v>
      </c>
      <c r="G106" s="88">
        <v>2000</v>
      </c>
      <c r="H106" s="101">
        <v>3400</v>
      </c>
    </row>
    <row r="107" spans="3:8">
      <c r="C107" s="149"/>
      <c r="D107" s="149"/>
      <c r="E107" t="s">
        <v>391</v>
      </c>
      <c r="F107" s="89">
        <v>5700</v>
      </c>
      <c r="G107" s="88">
        <v>2500</v>
      </c>
      <c r="H107" s="101">
        <v>5600</v>
      </c>
    </row>
    <row r="108" spans="3:8">
      <c r="C108" s="149"/>
      <c r="D108" s="149" t="s">
        <v>184</v>
      </c>
      <c r="E108" t="s">
        <v>392</v>
      </c>
      <c r="F108" s="87">
        <v>6000</v>
      </c>
      <c r="G108" s="88">
        <v>1900</v>
      </c>
      <c r="H108" s="88">
        <v>4100</v>
      </c>
    </row>
    <row r="109" spans="3:8">
      <c r="C109" s="149"/>
      <c r="D109" s="149"/>
      <c r="E109" t="s">
        <v>393</v>
      </c>
      <c r="F109" s="87">
        <v>5200</v>
      </c>
      <c r="G109" s="88">
        <v>3100</v>
      </c>
      <c r="H109" s="88">
        <v>3900</v>
      </c>
    </row>
    <row r="110" spans="3:8">
      <c r="C110" s="149">
        <v>132</v>
      </c>
      <c r="D110" s="149"/>
      <c r="E110" t="s">
        <v>394</v>
      </c>
      <c r="F110" s="89">
        <v>6600</v>
      </c>
      <c r="G110" s="88">
        <v>2100</v>
      </c>
      <c r="H110" s="88">
        <v>4000</v>
      </c>
    </row>
    <row r="111" spans="3:8">
      <c r="C111" s="149"/>
      <c r="D111" s="149"/>
      <c r="E111" t="s">
        <v>395</v>
      </c>
      <c r="F111" s="89">
        <v>6800</v>
      </c>
      <c r="G111" s="88">
        <v>2000</v>
      </c>
      <c r="H111" s="88">
        <v>4500</v>
      </c>
    </row>
    <row r="112" spans="3:8">
      <c r="C112" s="149"/>
      <c r="D112" s="149"/>
      <c r="E112" t="s">
        <v>396</v>
      </c>
      <c r="F112" s="87">
        <v>6500</v>
      </c>
      <c r="G112" s="88">
        <v>2100</v>
      </c>
      <c r="H112" s="88">
        <v>4300</v>
      </c>
    </row>
    <row r="113" spans="3:8">
      <c r="C113" s="149"/>
      <c r="D113" s="149" t="s">
        <v>185</v>
      </c>
      <c r="E113" t="s">
        <v>397</v>
      </c>
      <c r="F113" s="87">
        <v>6100</v>
      </c>
      <c r="G113" s="88">
        <v>2000</v>
      </c>
      <c r="H113" s="88">
        <v>5000</v>
      </c>
    </row>
    <row r="114" spans="3:8">
      <c r="C114" s="149"/>
      <c r="D114" s="149"/>
      <c r="E114" t="s">
        <v>398</v>
      </c>
      <c r="F114" s="87">
        <v>6000</v>
      </c>
      <c r="G114" s="88">
        <v>2000</v>
      </c>
      <c r="H114" s="88">
        <v>4600</v>
      </c>
    </row>
    <row r="115" spans="3:8">
      <c r="C115" s="149"/>
      <c r="D115" s="149"/>
      <c r="E115" t="s">
        <v>265</v>
      </c>
      <c r="F115" s="87">
        <v>10500</v>
      </c>
      <c r="G115" s="88">
        <v>4700</v>
      </c>
      <c r="H115" s="88">
        <v>9400</v>
      </c>
    </row>
    <row r="116" spans="3:8">
      <c r="C116" s="149"/>
      <c r="D116" s="149"/>
      <c r="E116" t="s">
        <v>456</v>
      </c>
      <c r="F116" s="87">
        <v>10500</v>
      </c>
      <c r="G116" s="88">
        <v>4700</v>
      </c>
      <c r="H116" s="88">
        <v>9400</v>
      </c>
    </row>
    <row r="117" spans="3:8">
      <c r="C117" s="149"/>
      <c r="D117" s="149"/>
      <c r="E117" t="s">
        <v>399</v>
      </c>
      <c r="F117" s="87">
        <v>6100</v>
      </c>
      <c r="G117" s="88">
        <v>2850</v>
      </c>
      <c r="H117" s="88">
        <v>5000</v>
      </c>
    </row>
    <row r="118" spans="3:8">
      <c r="C118" s="149"/>
      <c r="D118" s="149" t="s">
        <v>186</v>
      </c>
      <c r="E118" t="s">
        <v>186</v>
      </c>
      <c r="F118" s="87"/>
      <c r="G118" s="88">
        <v>2700</v>
      </c>
      <c r="H118" s="88">
        <v>4000</v>
      </c>
    </row>
    <row r="119" spans="3:8">
      <c r="C119" s="149"/>
      <c r="D119" s="149"/>
      <c r="E119" t="s">
        <v>400</v>
      </c>
      <c r="F119" s="91">
        <v>5100</v>
      </c>
      <c r="G119" s="88">
        <v>2700</v>
      </c>
      <c r="H119" s="88">
        <v>3950</v>
      </c>
    </row>
    <row r="120" spans="3:8">
      <c r="C120" s="149"/>
      <c r="D120" s="149"/>
      <c r="E120" t="s">
        <v>401</v>
      </c>
      <c r="F120" s="89">
        <v>5000</v>
      </c>
      <c r="G120" s="88">
        <v>2800</v>
      </c>
      <c r="H120" s="88">
        <v>4900</v>
      </c>
    </row>
    <row r="121" spans="3:8">
      <c r="C121" s="149"/>
      <c r="D121" s="149" t="s">
        <v>187</v>
      </c>
      <c r="E121" t="s">
        <v>402</v>
      </c>
      <c r="F121" s="87">
        <v>5400</v>
      </c>
      <c r="G121" s="88">
        <v>2200</v>
      </c>
      <c r="H121" s="88">
        <v>3700</v>
      </c>
    </row>
    <row r="122" spans="3:8">
      <c r="C122" s="149"/>
      <c r="D122" s="149"/>
      <c r="E122" t="s">
        <v>403</v>
      </c>
      <c r="F122" s="87">
        <v>5400</v>
      </c>
      <c r="G122" s="88">
        <v>2200</v>
      </c>
      <c r="H122" s="88">
        <v>3700</v>
      </c>
    </row>
    <row r="123" spans="3:8">
      <c r="C123" s="149"/>
      <c r="D123" s="149"/>
      <c r="E123" t="s">
        <v>404</v>
      </c>
      <c r="F123" s="87">
        <v>5300</v>
      </c>
      <c r="G123" s="88">
        <v>2300</v>
      </c>
      <c r="H123" s="88">
        <v>3600</v>
      </c>
    </row>
    <row r="124" spans="3:8">
      <c r="C124" s="149"/>
      <c r="D124" s="149" t="s">
        <v>188</v>
      </c>
      <c r="E124" t="s">
        <v>271</v>
      </c>
      <c r="F124" s="89">
        <v>4900</v>
      </c>
      <c r="G124" s="88">
        <v>1550</v>
      </c>
      <c r="H124" s="88">
        <v>3100</v>
      </c>
    </row>
    <row r="125" spans="3:8">
      <c r="C125" s="149"/>
      <c r="D125" s="149"/>
      <c r="E125" t="s">
        <v>274</v>
      </c>
      <c r="F125" s="89">
        <v>5200</v>
      </c>
      <c r="G125" s="88">
        <v>2300</v>
      </c>
      <c r="H125" s="88">
        <v>3600</v>
      </c>
    </row>
    <row r="126" spans="3:8">
      <c r="C126" s="149"/>
      <c r="D126" s="149"/>
      <c r="E126" t="s">
        <v>405</v>
      </c>
      <c r="F126" s="87">
        <v>5600</v>
      </c>
      <c r="G126" s="88">
        <v>2200</v>
      </c>
      <c r="H126" s="88">
        <v>3400</v>
      </c>
    </row>
    <row r="127" spans="3:8">
      <c r="C127" s="149"/>
      <c r="D127" s="149"/>
      <c r="E127" t="s">
        <v>406</v>
      </c>
      <c r="F127" s="87">
        <v>5900</v>
      </c>
      <c r="G127" s="88">
        <v>2200</v>
      </c>
      <c r="H127" s="88">
        <v>3600</v>
      </c>
    </row>
    <row r="128" spans="3:8">
      <c r="C128" s="149">
        <v>133</v>
      </c>
      <c r="D128" s="149"/>
      <c r="E128" t="s">
        <v>407</v>
      </c>
      <c r="F128" s="87">
        <v>6100</v>
      </c>
      <c r="G128" s="88">
        <v>2300</v>
      </c>
      <c r="H128" s="88">
        <v>3800</v>
      </c>
    </row>
    <row r="129" spans="3:8">
      <c r="C129" s="149"/>
      <c r="D129" s="149" t="s">
        <v>189</v>
      </c>
      <c r="E129" t="s">
        <v>189</v>
      </c>
      <c r="F129" s="89">
        <v>4200</v>
      </c>
      <c r="G129" s="88">
        <v>1050</v>
      </c>
      <c r="H129" s="88">
        <v>2600</v>
      </c>
    </row>
    <row r="130" spans="3:8">
      <c r="C130" s="149"/>
      <c r="D130" s="149"/>
      <c r="E130" t="s">
        <v>408</v>
      </c>
      <c r="F130" s="89">
        <v>4000</v>
      </c>
      <c r="G130" s="88">
        <v>950</v>
      </c>
      <c r="H130" s="88">
        <v>2500</v>
      </c>
    </row>
    <row r="131" spans="3:8">
      <c r="C131" s="149"/>
      <c r="D131" s="149"/>
      <c r="E131" t="s">
        <v>409</v>
      </c>
      <c r="F131" s="89">
        <v>4400</v>
      </c>
      <c r="G131" s="88">
        <v>900</v>
      </c>
      <c r="H131" s="88">
        <v>2650</v>
      </c>
    </row>
    <row r="132" spans="3:8">
      <c r="C132" s="149"/>
      <c r="D132" s="149" t="s">
        <v>190</v>
      </c>
      <c r="E132" t="s">
        <v>410</v>
      </c>
      <c r="F132" s="89">
        <v>3800</v>
      </c>
      <c r="G132" s="88">
        <v>1300</v>
      </c>
      <c r="H132" s="88">
        <v>3100</v>
      </c>
    </row>
    <row r="133" spans="3:8">
      <c r="C133" s="149"/>
      <c r="D133" s="149"/>
      <c r="E133" t="s">
        <v>411</v>
      </c>
      <c r="F133" s="89">
        <v>3500</v>
      </c>
      <c r="G133" s="88">
        <v>1300</v>
      </c>
      <c r="H133" s="88">
        <v>3100</v>
      </c>
    </row>
    <row r="134" spans="3:8">
      <c r="C134" s="149"/>
      <c r="D134" s="149"/>
      <c r="E134" t="s">
        <v>412</v>
      </c>
      <c r="F134" s="89">
        <v>3700</v>
      </c>
      <c r="G134" s="88">
        <v>1300</v>
      </c>
      <c r="H134" s="88">
        <v>3100</v>
      </c>
    </row>
    <row r="135" spans="3:8">
      <c r="C135" s="149"/>
      <c r="D135" s="149"/>
      <c r="E135" t="s">
        <v>413</v>
      </c>
      <c r="F135" s="89">
        <v>3800</v>
      </c>
      <c r="G135" s="88">
        <v>1050</v>
      </c>
      <c r="H135" s="88">
        <v>2900</v>
      </c>
    </row>
    <row r="136" spans="3:8">
      <c r="C136" s="149"/>
      <c r="D136" s="149"/>
      <c r="E136" t="s">
        <v>414</v>
      </c>
      <c r="F136" s="89">
        <v>4000</v>
      </c>
      <c r="G136" s="88">
        <v>2000</v>
      </c>
      <c r="H136" s="88">
        <v>3400</v>
      </c>
    </row>
    <row r="137" spans="3:8">
      <c r="C137" s="149"/>
      <c r="D137" s="149"/>
      <c r="E137" t="s">
        <v>415</v>
      </c>
      <c r="F137" s="89">
        <v>4800</v>
      </c>
      <c r="G137" s="88">
        <v>2400</v>
      </c>
      <c r="H137" s="88">
        <v>4000</v>
      </c>
    </row>
    <row r="138" spans="3:8">
      <c r="C138" s="149"/>
      <c r="D138" s="149" t="s">
        <v>191</v>
      </c>
      <c r="E138" t="s">
        <v>191</v>
      </c>
      <c r="F138" s="89">
        <v>4300</v>
      </c>
      <c r="G138" s="88">
        <v>1650</v>
      </c>
      <c r="H138" s="88">
        <v>3500</v>
      </c>
    </row>
    <row r="139" spans="3:8">
      <c r="C139" s="149"/>
      <c r="D139" s="149"/>
      <c r="E139" t="s">
        <v>416</v>
      </c>
      <c r="F139" s="87">
        <v>4000</v>
      </c>
      <c r="G139" s="88">
        <v>1750</v>
      </c>
      <c r="H139" s="88">
        <v>3150</v>
      </c>
    </row>
    <row r="140" spans="3:8">
      <c r="C140" s="149"/>
      <c r="D140" s="149" t="s">
        <v>192</v>
      </c>
      <c r="E140" t="s">
        <v>192</v>
      </c>
      <c r="F140" s="87">
        <v>3450</v>
      </c>
      <c r="G140" s="88">
        <v>1500</v>
      </c>
      <c r="H140" s="88">
        <v>3000</v>
      </c>
    </row>
    <row r="141" spans="3:8">
      <c r="C141" s="149"/>
      <c r="D141" s="149"/>
      <c r="E141" t="s">
        <v>280</v>
      </c>
      <c r="F141" s="87"/>
      <c r="G141" s="88">
        <v>2400</v>
      </c>
      <c r="H141" s="88">
        <v>4900</v>
      </c>
    </row>
    <row r="142" spans="3:8">
      <c r="C142" s="149"/>
      <c r="D142" s="149" t="s">
        <v>193</v>
      </c>
      <c r="E142" t="s">
        <v>193</v>
      </c>
      <c r="F142" s="89">
        <v>5500</v>
      </c>
      <c r="G142" s="88">
        <v>3200</v>
      </c>
      <c r="H142" s="88">
        <v>4200</v>
      </c>
    </row>
    <row r="143" spans="3:8">
      <c r="C143" s="149"/>
      <c r="D143" s="149"/>
      <c r="E143" t="s">
        <v>417</v>
      </c>
      <c r="F143" s="89">
        <v>6700</v>
      </c>
      <c r="G143" s="88">
        <v>3500</v>
      </c>
      <c r="H143" s="88">
        <v>5400</v>
      </c>
    </row>
    <row r="144" spans="3:8">
      <c r="C144" s="149"/>
      <c r="D144" s="149" t="s">
        <v>194</v>
      </c>
      <c r="E144" t="s">
        <v>418</v>
      </c>
      <c r="F144" s="87">
        <v>6300</v>
      </c>
      <c r="G144" s="88">
        <v>4200</v>
      </c>
      <c r="H144" s="88">
        <v>5100</v>
      </c>
    </row>
    <row r="145" spans="3:8">
      <c r="C145" s="149"/>
      <c r="D145" s="149"/>
      <c r="E145" t="s">
        <v>419</v>
      </c>
      <c r="F145" s="87">
        <v>5300</v>
      </c>
      <c r="G145" s="88">
        <v>3800</v>
      </c>
      <c r="H145" s="88">
        <v>4100</v>
      </c>
    </row>
    <row r="146" spans="3:8">
      <c r="C146" s="149">
        <v>134</v>
      </c>
      <c r="D146" s="149" t="s">
        <v>195</v>
      </c>
      <c r="E146" t="s">
        <v>195</v>
      </c>
      <c r="F146" s="87">
        <v>5800</v>
      </c>
      <c r="G146" s="88">
        <v>1900</v>
      </c>
      <c r="H146" s="88">
        <v>3200</v>
      </c>
    </row>
    <row r="147" spans="3:8">
      <c r="C147" s="149"/>
      <c r="D147" s="149"/>
      <c r="E147" t="s">
        <v>283</v>
      </c>
      <c r="F147" s="87">
        <v>5800</v>
      </c>
      <c r="G147" s="88">
        <v>1900</v>
      </c>
      <c r="H147" s="88">
        <v>3200</v>
      </c>
    </row>
    <row r="148" spans="3:8">
      <c r="C148" s="149"/>
      <c r="D148" s="149"/>
      <c r="E148" t="s">
        <v>286</v>
      </c>
      <c r="F148" s="87">
        <v>5800</v>
      </c>
      <c r="G148" s="88">
        <v>1900</v>
      </c>
      <c r="H148" s="88">
        <v>3200</v>
      </c>
    </row>
    <row r="149" spans="3:8">
      <c r="C149" s="149"/>
      <c r="D149" s="149"/>
      <c r="E149" t="s">
        <v>420</v>
      </c>
      <c r="F149" s="87">
        <v>5500</v>
      </c>
      <c r="G149" s="88">
        <v>3100</v>
      </c>
      <c r="H149" s="88">
        <v>3600</v>
      </c>
    </row>
    <row r="150" spans="3:8">
      <c r="C150" s="149"/>
      <c r="D150" s="149" t="s">
        <v>196</v>
      </c>
      <c r="E150" t="s">
        <v>196</v>
      </c>
      <c r="F150" s="87">
        <v>5500</v>
      </c>
      <c r="G150" s="88">
        <v>1500</v>
      </c>
      <c r="H150" s="88">
        <v>3100</v>
      </c>
    </row>
    <row r="151" spans="3:8">
      <c r="C151" s="149"/>
      <c r="D151" s="149"/>
      <c r="E151" t="s">
        <v>421</v>
      </c>
      <c r="F151" s="87">
        <v>5000</v>
      </c>
      <c r="G151" s="88">
        <v>1900</v>
      </c>
      <c r="H151" s="88">
        <v>3100</v>
      </c>
    </row>
    <row r="152" spans="3:8">
      <c r="C152" s="149"/>
      <c r="D152" s="149"/>
      <c r="E152" t="s">
        <v>422</v>
      </c>
      <c r="F152" s="87">
        <v>5000</v>
      </c>
      <c r="G152" s="88">
        <v>1800</v>
      </c>
      <c r="H152" s="88">
        <v>3000</v>
      </c>
    </row>
    <row r="153" spans="3:8">
      <c r="C153" s="149"/>
      <c r="D153" s="149"/>
      <c r="E153" t="s">
        <v>423</v>
      </c>
      <c r="F153" s="87">
        <v>4900</v>
      </c>
      <c r="G153" s="88">
        <v>1600</v>
      </c>
      <c r="H153" s="88">
        <v>2900</v>
      </c>
    </row>
    <row r="154" spans="3:8">
      <c r="C154" s="149"/>
      <c r="D154" s="149"/>
      <c r="E154" t="s">
        <v>424</v>
      </c>
      <c r="F154" s="87">
        <v>5800</v>
      </c>
      <c r="G154" s="88">
        <v>3600</v>
      </c>
      <c r="H154" s="88">
        <v>3800</v>
      </c>
    </row>
    <row r="155" spans="3:8">
      <c r="C155" s="149"/>
      <c r="D155" s="149" t="s">
        <v>197</v>
      </c>
      <c r="E155" t="s">
        <v>197</v>
      </c>
      <c r="F155" s="87">
        <v>4800</v>
      </c>
      <c r="G155" s="88">
        <v>2400</v>
      </c>
      <c r="H155" s="88">
        <v>3800</v>
      </c>
    </row>
    <row r="156" spans="3:8">
      <c r="C156" s="149"/>
      <c r="D156" s="149"/>
      <c r="E156" t="s">
        <v>425</v>
      </c>
      <c r="F156" s="87">
        <v>4800</v>
      </c>
      <c r="G156" s="88">
        <v>2300</v>
      </c>
      <c r="H156" s="88">
        <v>4000</v>
      </c>
    </row>
    <row r="157" spans="3:8">
      <c r="C157" s="149"/>
      <c r="D157" s="149"/>
      <c r="E157" t="s">
        <v>426</v>
      </c>
      <c r="F157" s="87">
        <v>5300</v>
      </c>
      <c r="G157" s="88">
        <v>3100</v>
      </c>
      <c r="H157" s="88">
        <v>4300</v>
      </c>
    </row>
    <row r="158" spans="3:8">
      <c r="C158" s="149"/>
      <c r="D158" s="149"/>
      <c r="E158" t="s">
        <v>427</v>
      </c>
      <c r="F158" s="87">
        <v>4950</v>
      </c>
      <c r="G158" s="88">
        <v>2400</v>
      </c>
      <c r="H158" s="88">
        <v>4150</v>
      </c>
    </row>
    <row r="159" spans="3:8">
      <c r="C159" s="149"/>
      <c r="D159" s="149" t="s">
        <v>198</v>
      </c>
      <c r="E159" t="s">
        <v>198</v>
      </c>
      <c r="F159" s="87">
        <v>4250</v>
      </c>
      <c r="G159" s="88">
        <v>1700</v>
      </c>
      <c r="H159" s="88">
        <v>3250</v>
      </c>
    </row>
    <row r="160" spans="3:8">
      <c r="C160" s="149"/>
      <c r="D160" s="149"/>
      <c r="E160" t="s">
        <v>428</v>
      </c>
      <c r="F160" s="87">
        <v>4250</v>
      </c>
      <c r="G160" s="88">
        <v>1800</v>
      </c>
      <c r="H160" s="88">
        <v>3250</v>
      </c>
    </row>
    <row r="161" spans="3:8">
      <c r="C161" s="149"/>
      <c r="D161" s="149" t="s">
        <v>200</v>
      </c>
      <c r="E161" t="s">
        <v>429</v>
      </c>
      <c r="F161" s="87">
        <v>6000</v>
      </c>
      <c r="G161" s="88">
        <v>1900</v>
      </c>
      <c r="H161" s="88">
        <v>4300</v>
      </c>
    </row>
    <row r="162" spans="3:8">
      <c r="C162" s="149"/>
      <c r="D162" s="149"/>
      <c r="E162" t="s">
        <v>430</v>
      </c>
      <c r="F162" s="87">
        <v>6100</v>
      </c>
      <c r="G162" s="88">
        <v>1900</v>
      </c>
      <c r="H162" s="88">
        <v>4100</v>
      </c>
    </row>
    <row r="163" spans="3:8">
      <c r="C163" s="149"/>
      <c r="D163" s="149" t="s">
        <v>199</v>
      </c>
      <c r="E163" t="s">
        <v>288</v>
      </c>
      <c r="F163" s="87">
        <v>4000</v>
      </c>
      <c r="G163" s="88">
        <v>2000</v>
      </c>
      <c r="H163" s="88">
        <v>3800</v>
      </c>
    </row>
    <row r="164" spans="3:8">
      <c r="C164" s="149">
        <v>135</v>
      </c>
      <c r="D164" s="149"/>
      <c r="E164" t="s">
        <v>291</v>
      </c>
      <c r="F164" s="87">
        <v>4300</v>
      </c>
      <c r="G164" s="88">
        <v>2100</v>
      </c>
      <c r="H164" s="88">
        <v>3900</v>
      </c>
    </row>
    <row r="165" spans="3:8">
      <c r="C165" s="149"/>
      <c r="D165" s="149"/>
      <c r="E165" t="s">
        <v>431</v>
      </c>
      <c r="F165" s="87">
        <v>4200</v>
      </c>
      <c r="G165" s="88">
        <v>3000</v>
      </c>
      <c r="H165" s="88">
        <v>3700</v>
      </c>
    </row>
    <row r="166" spans="3:8">
      <c r="C166" s="149"/>
      <c r="D166" s="149"/>
      <c r="E166" t="s">
        <v>432</v>
      </c>
      <c r="F166" s="87">
        <v>4300</v>
      </c>
      <c r="G166" s="88">
        <v>2200</v>
      </c>
      <c r="H166" s="88">
        <v>4050</v>
      </c>
    </row>
    <row r="167" spans="3:8">
      <c r="C167" s="149"/>
      <c r="D167" s="149" t="s">
        <v>201</v>
      </c>
      <c r="E167" t="s">
        <v>201</v>
      </c>
      <c r="F167" s="87">
        <v>6550</v>
      </c>
      <c r="G167" s="88">
        <v>1950</v>
      </c>
      <c r="H167" s="88">
        <v>3450</v>
      </c>
    </row>
    <row r="168" spans="3:8">
      <c r="C168" s="149"/>
      <c r="D168" s="149"/>
      <c r="E168" t="s">
        <v>294</v>
      </c>
      <c r="F168" s="87">
        <v>4250</v>
      </c>
      <c r="G168" s="88">
        <v>2600</v>
      </c>
      <c r="H168" s="88">
        <v>3600</v>
      </c>
    </row>
    <row r="169" spans="3:8">
      <c r="C169" s="149"/>
      <c r="D169" s="149" t="s">
        <v>202</v>
      </c>
      <c r="E169" t="s">
        <v>202</v>
      </c>
      <c r="F169" s="87">
        <v>4100</v>
      </c>
      <c r="G169" s="88">
        <v>1800</v>
      </c>
      <c r="H169" s="88">
        <v>3400</v>
      </c>
    </row>
    <row r="170" spans="3:8">
      <c r="C170" s="149"/>
      <c r="D170" s="149"/>
      <c r="E170" t="s">
        <v>433</v>
      </c>
      <c r="F170" s="87">
        <v>3600</v>
      </c>
      <c r="G170" s="88">
        <v>2100</v>
      </c>
      <c r="H170" s="88">
        <v>3000</v>
      </c>
    </row>
    <row r="171" spans="3:8">
      <c r="C171" s="149"/>
      <c r="D171" s="149"/>
      <c r="E171" t="s">
        <v>434</v>
      </c>
      <c r="F171" s="87">
        <v>4400</v>
      </c>
      <c r="G171" s="88">
        <v>2400</v>
      </c>
      <c r="H171" s="88">
        <v>4000</v>
      </c>
    </row>
    <row r="172" spans="3:8">
      <c r="C172" s="149"/>
      <c r="D172" s="149"/>
      <c r="E172" t="s">
        <v>435</v>
      </c>
      <c r="F172" s="87">
        <v>4400</v>
      </c>
      <c r="G172" s="88">
        <v>2500</v>
      </c>
      <c r="H172" s="88">
        <v>4000</v>
      </c>
    </row>
    <row r="173" spans="3:8">
      <c r="C173" s="149"/>
      <c r="D173" s="149"/>
      <c r="E173" t="s">
        <v>436</v>
      </c>
      <c r="F173" s="87">
        <v>3400</v>
      </c>
      <c r="G173" s="88">
        <v>2100</v>
      </c>
      <c r="H173" s="88">
        <v>3000</v>
      </c>
    </row>
    <row r="174" spans="3:8">
      <c r="C174" s="149"/>
      <c r="D174" s="149"/>
      <c r="E174" t="s">
        <v>437</v>
      </c>
      <c r="F174" s="87">
        <v>3700</v>
      </c>
      <c r="G174" s="88">
        <v>2400</v>
      </c>
      <c r="H174" s="88">
        <v>3100</v>
      </c>
    </row>
    <row r="175" spans="3:8">
      <c r="C175" s="149"/>
      <c r="D175" s="149" t="s">
        <v>203</v>
      </c>
      <c r="E175" t="s">
        <v>203</v>
      </c>
      <c r="F175" s="87">
        <v>4100</v>
      </c>
      <c r="G175" s="88">
        <v>2700</v>
      </c>
      <c r="H175" s="88">
        <v>3800</v>
      </c>
    </row>
    <row r="176" spans="3:8">
      <c r="C176" s="149"/>
      <c r="D176" s="149"/>
      <c r="E176" t="s">
        <v>298</v>
      </c>
      <c r="F176" s="87">
        <v>3900</v>
      </c>
      <c r="G176" s="88">
        <v>2700</v>
      </c>
      <c r="H176" s="88">
        <v>3600</v>
      </c>
    </row>
    <row r="177" spans="3:8">
      <c r="C177" s="149"/>
      <c r="D177" s="149" t="s">
        <v>204</v>
      </c>
      <c r="E177" t="s">
        <v>204</v>
      </c>
      <c r="F177" s="87">
        <v>3500</v>
      </c>
      <c r="G177" s="88">
        <v>2100</v>
      </c>
      <c r="H177" s="88">
        <v>3050</v>
      </c>
    </row>
    <row r="178" spans="3:8">
      <c r="C178" s="149"/>
      <c r="D178" s="149"/>
      <c r="E178" t="s">
        <v>438</v>
      </c>
      <c r="F178" s="87">
        <v>3600</v>
      </c>
      <c r="G178" s="88">
        <v>2900</v>
      </c>
      <c r="H178" s="88">
        <v>3200</v>
      </c>
    </row>
    <row r="179" spans="3:8">
      <c r="C179" s="149"/>
      <c r="D179" s="149" t="s">
        <v>205</v>
      </c>
      <c r="E179" t="s">
        <v>205</v>
      </c>
      <c r="F179" s="87">
        <v>3600</v>
      </c>
      <c r="G179" s="88">
        <v>2000</v>
      </c>
      <c r="H179" s="88">
        <v>3300</v>
      </c>
    </row>
    <row r="180" spans="3:8">
      <c r="C180" s="149"/>
      <c r="D180" s="149"/>
      <c r="E180" t="s">
        <v>301</v>
      </c>
      <c r="F180" s="87">
        <v>3700</v>
      </c>
      <c r="G180" s="88">
        <v>1800</v>
      </c>
      <c r="H180" s="88">
        <v>3400</v>
      </c>
    </row>
    <row r="181" spans="3:8">
      <c r="C181" s="149"/>
      <c r="D181" s="149"/>
      <c r="E181" t="s">
        <v>439</v>
      </c>
      <c r="F181" s="87">
        <v>4900</v>
      </c>
      <c r="G181" s="88">
        <v>3000</v>
      </c>
      <c r="H181" s="88">
        <v>3500</v>
      </c>
    </row>
    <row r="182" spans="3:8">
      <c r="C182" s="149">
        <v>136</v>
      </c>
      <c r="D182" s="149"/>
      <c r="E182" t="s">
        <v>304</v>
      </c>
      <c r="F182" s="87">
        <v>4600</v>
      </c>
      <c r="G182" s="88">
        <v>3300</v>
      </c>
      <c r="H182" s="88">
        <v>4300</v>
      </c>
    </row>
    <row r="183" spans="3:8">
      <c r="C183" s="149"/>
      <c r="D183" s="149" t="s">
        <v>206</v>
      </c>
      <c r="E183" t="s">
        <v>206</v>
      </c>
      <c r="F183" s="87">
        <v>3500</v>
      </c>
      <c r="G183" s="88">
        <v>1800</v>
      </c>
      <c r="H183" s="88">
        <v>3000</v>
      </c>
    </row>
    <row r="184" spans="3:8">
      <c r="C184" s="149"/>
      <c r="D184" s="149"/>
      <c r="E184" t="s">
        <v>309</v>
      </c>
      <c r="F184" s="87">
        <v>3700</v>
      </c>
      <c r="G184" s="88">
        <v>2700</v>
      </c>
      <c r="H184" s="88">
        <v>3200</v>
      </c>
    </row>
    <row r="185" spans="3:8">
      <c r="C185" s="149"/>
      <c r="D185" s="149"/>
      <c r="E185" t="s">
        <v>312</v>
      </c>
      <c r="F185" s="87">
        <v>4000</v>
      </c>
      <c r="G185" s="88">
        <v>2400</v>
      </c>
      <c r="H185" s="88">
        <v>3200</v>
      </c>
    </row>
    <row r="186" spans="3:8">
      <c r="C186" s="149"/>
      <c r="D186" s="149" t="s">
        <v>207</v>
      </c>
      <c r="E186" t="s">
        <v>207</v>
      </c>
      <c r="F186" s="89">
        <v>3700</v>
      </c>
      <c r="G186" s="88">
        <v>2300</v>
      </c>
      <c r="H186" s="88">
        <v>3200</v>
      </c>
    </row>
    <row r="187" spans="3:8">
      <c r="C187" s="149"/>
      <c r="D187" s="149"/>
      <c r="E187" t="s">
        <v>316</v>
      </c>
      <c r="F187" s="89">
        <v>4100</v>
      </c>
      <c r="G187" s="88">
        <v>3000</v>
      </c>
      <c r="H187" s="88">
        <v>3700</v>
      </c>
    </row>
    <row r="188" spans="3:8">
      <c r="C188" s="149"/>
      <c r="D188" s="149"/>
      <c r="E188" t="s">
        <v>319</v>
      </c>
      <c r="F188" s="89">
        <v>4100</v>
      </c>
      <c r="G188" s="88">
        <v>3000</v>
      </c>
      <c r="H188" s="88">
        <v>3700</v>
      </c>
    </row>
    <row r="189" spans="3:8">
      <c r="C189" s="149"/>
      <c r="D189" s="149"/>
      <c r="E189" t="s">
        <v>322</v>
      </c>
      <c r="F189" s="89">
        <v>3900</v>
      </c>
      <c r="G189" s="88">
        <v>2500</v>
      </c>
      <c r="H189" s="88">
        <v>3000</v>
      </c>
    </row>
    <row r="190" spans="3:8">
      <c r="C190" s="149"/>
      <c r="D190" s="149"/>
      <c r="E190" t="s">
        <v>325</v>
      </c>
      <c r="F190" s="89">
        <v>4200</v>
      </c>
      <c r="G190" s="88">
        <v>2700</v>
      </c>
      <c r="H190" s="88">
        <v>3300</v>
      </c>
    </row>
    <row r="191" spans="3:8">
      <c r="C191" s="149"/>
      <c r="D191" s="149"/>
      <c r="E191" t="s">
        <v>328</v>
      </c>
      <c r="F191" s="89">
        <v>3900</v>
      </c>
      <c r="G191" s="88">
        <v>2500</v>
      </c>
      <c r="H191" s="88">
        <v>3000</v>
      </c>
    </row>
    <row r="192" spans="3:8">
      <c r="C192" s="149"/>
      <c r="D192" s="149" t="s">
        <v>208</v>
      </c>
      <c r="E192" t="s">
        <v>208</v>
      </c>
      <c r="F192" s="87">
        <v>4200</v>
      </c>
      <c r="G192" s="88">
        <v>2100</v>
      </c>
      <c r="H192" s="88">
        <v>3900</v>
      </c>
    </row>
    <row r="193" spans="3:8">
      <c r="C193" s="149"/>
      <c r="D193" s="149"/>
      <c r="E193" t="s">
        <v>333</v>
      </c>
      <c r="F193" s="87">
        <v>5000</v>
      </c>
      <c r="G193" s="88">
        <v>3600</v>
      </c>
      <c r="H193" s="88">
        <v>4900</v>
      </c>
    </row>
    <row r="194" spans="3:8">
      <c r="C194" s="149"/>
      <c r="D194" s="149"/>
      <c r="E194" t="s">
        <v>336</v>
      </c>
      <c r="F194" s="87">
        <v>4700</v>
      </c>
      <c r="G194" s="88">
        <v>2800</v>
      </c>
      <c r="H194" s="88">
        <v>4700</v>
      </c>
    </row>
    <row r="195" spans="3:8">
      <c r="C195" s="149"/>
      <c r="D195" s="149" t="s">
        <v>209</v>
      </c>
      <c r="E195" t="s">
        <v>440</v>
      </c>
      <c r="F195" s="89">
        <v>4200</v>
      </c>
      <c r="G195" s="88">
        <v>3850</v>
      </c>
      <c r="H195" s="88">
        <v>4600</v>
      </c>
    </row>
    <row r="196" spans="3:8">
      <c r="C196" s="149"/>
      <c r="D196" s="149"/>
      <c r="E196" t="s">
        <v>441</v>
      </c>
      <c r="F196" s="89">
        <v>4400</v>
      </c>
      <c r="G196" s="88">
        <v>3550</v>
      </c>
      <c r="H196" s="88">
        <v>4050</v>
      </c>
    </row>
    <row r="197" spans="3:8">
      <c r="C197" s="149"/>
      <c r="D197" s="149"/>
      <c r="E197" t="s">
        <v>339</v>
      </c>
      <c r="F197" s="89">
        <v>3450</v>
      </c>
      <c r="G197" s="88">
        <v>3100</v>
      </c>
      <c r="H197" s="88">
        <v>3600</v>
      </c>
    </row>
    <row r="198" spans="3:8">
      <c r="C198" s="149"/>
      <c r="D198" s="149"/>
      <c r="E198" t="s">
        <v>342</v>
      </c>
      <c r="F198" s="89">
        <v>3750</v>
      </c>
      <c r="G198" s="88">
        <v>3150</v>
      </c>
      <c r="H198" s="88">
        <v>3900</v>
      </c>
    </row>
    <row r="199" spans="3:8">
      <c r="C199" s="149"/>
      <c r="D199" s="149"/>
      <c r="E199" t="s">
        <v>258</v>
      </c>
      <c r="F199" s="89">
        <v>3550</v>
      </c>
      <c r="G199" s="88">
        <v>3550</v>
      </c>
      <c r="H199" s="88">
        <v>3450</v>
      </c>
    </row>
    <row r="201" spans="3:8">
      <c r="F201" s="93" t="s">
        <v>442</v>
      </c>
      <c r="H201" t="s">
        <v>443</v>
      </c>
    </row>
    <row r="202" spans="3:8">
      <c r="F202" s="94" t="s">
        <v>444</v>
      </c>
      <c r="H202" s="93" t="s">
        <v>445</v>
      </c>
    </row>
    <row r="203" spans="3:8">
      <c r="F203" t="s">
        <v>457</v>
      </c>
    </row>
  </sheetData>
  <mergeCells count="58">
    <mergeCell ref="C2:C19"/>
    <mergeCell ref="D2:D9"/>
    <mergeCell ref="D10:D15"/>
    <mergeCell ref="D16:D21"/>
    <mergeCell ref="C20:C37"/>
    <mergeCell ref="D22:D27"/>
    <mergeCell ref="D28:D33"/>
    <mergeCell ref="D34:D38"/>
    <mergeCell ref="C38:C55"/>
    <mergeCell ref="D39:D44"/>
    <mergeCell ref="D45:D48"/>
    <mergeCell ref="D49:D53"/>
    <mergeCell ref="D54:D58"/>
    <mergeCell ref="C56:C73"/>
    <mergeCell ref="D59:D63"/>
    <mergeCell ref="D64:D69"/>
    <mergeCell ref="D70:D73"/>
    <mergeCell ref="C74:C91"/>
    <mergeCell ref="D74:D79"/>
    <mergeCell ref="D80:D82"/>
    <mergeCell ref="D83:D89"/>
    <mergeCell ref="D90:D93"/>
    <mergeCell ref="C92:C109"/>
    <mergeCell ref="D94:D96"/>
    <mergeCell ref="D97:D100"/>
    <mergeCell ref="D101:D104"/>
    <mergeCell ref="D105:D107"/>
    <mergeCell ref="D108:D112"/>
    <mergeCell ref="C110:C127"/>
    <mergeCell ref="D113:D117"/>
    <mergeCell ref="D118:D120"/>
    <mergeCell ref="D121:D123"/>
    <mergeCell ref="D124:D128"/>
    <mergeCell ref="C128:C145"/>
    <mergeCell ref="D129:D131"/>
    <mergeCell ref="D132:D137"/>
    <mergeCell ref="D138:D139"/>
    <mergeCell ref="D140:D141"/>
    <mergeCell ref="D142:D143"/>
    <mergeCell ref="D144:D145"/>
    <mergeCell ref="C146:C163"/>
    <mergeCell ref="D146:D149"/>
    <mergeCell ref="D150:D154"/>
    <mergeCell ref="D155:D158"/>
    <mergeCell ref="D159:D160"/>
    <mergeCell ref="D161:D162"/>
    <mergeCell ref="D163:D166"/>
    <mergeCell ref="D195:D199"/>
    <mergeCell ref="C164:C181"/>
    <mergeCell ref="D167:D168"/>
    <mergeCell ref="D169:D174"/>
    <mergeCell ref="D175:D176"/>
    <mergeCell ref="D177:D178"/>
    <mergeCell ref="D179:D182"/>
    <mergeCell ref="C182:C199"/>
    <mergeCell ref="D183:D185"/>
    <mergeCell ref="D186:D191"/>
    <mergeCell ref="D192:D194"/>
  </mergeCells>
  <phoneticPr fontId="3"/>
  <dataValidations count="1">
    <dataValidation type="list" allowBlank="1" showInputMessage="1" showErrorMessage="1" sqref="B1" xr:uid="{5B41DB2F-54F1-4B39-9FFB-8DD897CE7546}">
      <formula1>$E$2:$E$199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50</vt:i4>
      </vt:variant>
    </vt:vector>
  </HeadingPairs>
  <TitlesOfParts>
    <vt:vector size="55" baseType="lpstr">
      <vt:lpstr>EC356_H=500</vt:lpstr>
      <vt:lpstr>EC445_H=600</vt:lpstr>
      <vt:lpstr>EC712_H=450</vt:lpstr>
      <vt:lpstr>R7年3月労務単価</vt:lpstr>
      <vt:lpstr>R7年4月砕石</vt:lpstr>
      <vt:lpstr>'EC356_H=500'!Print_Area</vt:lpstr>
      <vt:lpstr>'EC445_H=600'!Print_Area</vt:lpstr>
      <vt:lpstr>'EC712_H=450'!Print_Area</vt:lpstr>
      <vt:lpstr>'R7年3月労務単価'!愛知</vt:lpstr>
      <vt:lpstr>'R7年3月労務単価'!愛媛</vt:lpstr>
      <vt:lpstr>'R7年3月労務単価'!茨城</vt:lpstr>
      <vt:lpstr>'R7年3月労務単価'!岡山</vt:lpstr>
      <vt:lpstr>'R7年3月労務単価'!沖縄</vt:lpstr>
      <vt:lpstr>'R7年3月労務単価'!岩手</vt:lpstr>
      <vt:lpstr>'R7年3月労務単価'!岐阜</vt:lpstr>
      <vt:lpstr>'R7年3月労務単価'!宮崎</vt:lpstr>
      <vt:lpstr>'R7年3月労務単価'!宮城</vt:lpstr>
      <vt:lpstr>'R7年3月労務単価'!京都</vt:lpstr>
      <vt:lpstr>'R7年3月労務単価'!熊本</vt:lpstr>
      <vt:lpstr>'R7年3月労務単価'!群馬</vt:lpstr>
      <vt:lpstr>'R7年3月労務単価'!広島</vt:lpstr>
      <vt:lpstr>'R7年3月労務単価'!香川</vt:lpstr>
      <vt:lpstr>'R7年3月労務単価'!高知</vt:lpstr>
      <vt:lpstr>'R7年3月労務単価'!佐賀</vt:lpstr>
      <vt:lpstr>'R7年3月労務単価'!埼玉</vt:lpstr>
      <vt:lpstr>'R7年3月労務単価'!三重</vt:lpstr>
      <vt:lpstr>'R7年3月労務単価'!山形</vt:lpstr>
      <vt:lpstr>'R7年3月労務単価'!山口</vt:lpstr>
      <vt:lpstr>'R7年3月労務単価'!山梨</vt:lpstr>
      <vt:lpstr>'R7年3月労務単価'!滋賀</vt:lpstr>
      <vt:lpstr>'R7年3月労務単価'!鹿児島</vt:lpstr>
      <vt:lpstr>'R7年3月労務単価'!秋田</vt:lpstr>
      <vt:lpstr>'R7年3月労務単価'!新潟</vt:lpstr>
      <vt:lpstr>'R7年3月労務単価'!神奈川</vt:lpstr>
      <vt:lpstr>'R7年3月労務単価'!青森</vt:lpstr>
      <vt:lpstr>'R7年3月労務単価'!静岡</vt:lpstr>
      <vt:lpstr>'R7年3月労務単価'!石川</vt:lpstr>
      <vt:lpstr>'R7年3月労務単価'!千葉</vt:lpstr>
      <vt:lpstr>'R7年3月労務単価'!大阪</vt:lpstr>
      <vt:lpstr>'R7年3月労務単価'!大分</vt:lpstr>
      <vt:lpstr>'R7年3月労務単価'!長崎</vt:lpstr>
      <vt:lpstr>'R7年3月労務単価'!長野</vt:lpstr>
      <vt:lpstr>'R7年3月労務単価'!鳥取</vt:lpstr>
      <vt:lpstr>'R7年3月労務単価'!島根</vt:lpstr>
      <vt:lpstr>'R7年3月労務単価'!東京</vt:lpstr>
      <vt:lpstr>'R7年3月労務単価'!徳島</vt:lpstr>
      <vt:lpstr>'R7年3月労務単価'!栃木</vt:lpstr>
      <vt:lpstr>'R7年3月労務単価'!奈良</vt:lpstr>
      <vt:lpstr>'R7年3月労務単価'!富山</vt:lpstr>
      <vt:lpstr>'R7年3月労務単価'!福井</vt:lpstr>
      <vt:lpstr>'R7年3月労務単価'!福岡</vt:lpstr>
      <vt:lpstr>'R7年3月労務単価'!福島</vt:lpstr>
      <vt:lpstr>'R7年3月労務単価'!兵庫</vt:lpstr>
      <vt:lpstr>'R7年3月労務単価'!北海道</vt:lpstr>
      <vt:lpstr>'R7年3月労務単価'!和歌山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劉爽</dc:creator>
  <cp:lastModifiedBy>純 原田</cp:lastModifiedBy>
  <cp:lastPrinted>2023-04-12T07:06:45Z</cp:lastPrinted>
  <dcterms:created xsi:type="dcterms:W3CDTF">2023-02-01T07:39:25Z</dcterms:created>
  <dcterms:modified xsi:type="dcterms:W3CDTF">2025-05-07T06:12:32Z</dcterms:modified>
</cp:coreProperties>
</file>